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rbrts\Desktop\Class Documents\PracticeDocs\Excel\"/>
    </mc:Choice>
  </mc:AlternateContent>
  <xr:revisionPtr revIDLastSave="0" documentId="13_ncr:1_{3DE69E16-1784-4DAF-BE5E-9E63D3FF9774}" xr6:coauthVersionLast="46" xr6:coauthVersionMax="46" xr10:uidLastSave="{00000000-0000-0000-0000-000000000000}"/>
  <bookViews>
    <workbookView xWindow="-108" yWindow="-108" windowWidth="23256" windowHeight="12576" firstSheet="1" activeTab="2" xr2:uid="{00000000-000D-0000-FFFF-FFFF00000000}"/>
  </bookViews>
  <sheets>
    <sheet name="Analysis" sheetId="5" r:id="rId1"/>
    <sheet name="Population" sheetId="1" r:id="rId2"/>
    <sheet name="CPI" sheetId="2" r:id="rId3"/>
    <sheet name="Expenditures" sheetId="3" r:id="rId4"/>
    <sheet name="Limit table (2015-2017)" sheetId="7" r:id="rId5"/>
    <sheet name="Graph" sheetId="4" r:id="rId6"/>
    <sheet name="Sheet1" sheetId="8" r:id="rId7"/>
  </sheets>
  <definedNames>
    <definedName name="_xlnm.Print_Area" localSheetId="4">'Limit table (2015-2017)'!$A$1:$C$18</definedName>
  </definedNames>
  <calcPr calcId="181029"/>
</workbook>
</file>

<file path=xl/calcChain.xml><?xml version="1.0" encoding="utf-8"?>
<calcChain xmlns="http://schemas.openxmlformats.org/spreadsheetml/2006/main">
  <c r="C49" i="3" l="1"/>
  <c r="J38" i="5" l="1"/>
  <c r="J39" i="5"/>
  <c r="J40" i="5"/>
  <c r="J41" i="5"/>
  <c r="J42" i="5"/>
  <c r="J43" i="5"/>
  <c r="J44" i="5"/>
  <c r="J45" i="5"/>
  <c r="I38" i="5"/>
  <c r="I39" i="5"/>
  <c r="I40" i="5"/>
  <c r="I41" i="5"/>
  <c r="I42" i="5"/>
  <c r="I43" i="5"/>
  <c r="I44" i="5"/>
  <c r="I45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3" i="5"/>
  <c r="B44" i="5"/>
  <c r="B45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3" i="5"/>
  <c r="C47" i="3"/>
  <c r="C45" i="3"/>
  <c r="C43" i="3"/>
  <c r="C13" i="7"/>
  <c r="C12" i="7"/>
  <c r="C6" i="7"/>
  <c r="C7" i="7"/>
  <c r="G45" i="5" l="1"/>
  <c r="C39" i="5"/>
  <c r="G42" i="5"/>
  <c r="G39" i="5"/>
  <c r="F41" i="5"/>
  <c r="G40" i="5"/>
  <c r="F44" i="5"/>
  <c r="G43" i="5"/>
  <c r="F45" i="5"/>
  <c r="C45" i="5"/>
  <c r="M45" i="5" s="1"/>
  <c r="C42" i="5"/>
  <c r="C44" i="5"/>
  <c r="F42" i="5"/>
  <c r="C43" i="5"/>
  <c r="M43" i="5" s="1"/>
  <c r="C41" i="5"/>
  <c r="M41" i="5" s="1"/>
  <c r="G38" i="5"/>
  <c r="L45" i="5"/>
  <c r="C40" i="5"/>
  <c r="M39" i="5"/>
  <c r="C38" i="5"/>
  <c r="G41" i="5"/>
  <c r="F40" i="5"/>
  <c r="F39" i="5"/>
  <c r="L39" i="5" s="1"/>
  <c r="F38" i="5"/>
  <c r="G44" i="5"/>
  <c r="F43" i="5"/>
  <c r="C8" i="7"/>
  <c r="C9" i="7" s="1"/>
  <c r="C6" i="1"/>
  <c r="D6" i="1" s="1"/>
  <c r="E5" i="4" s="1"/>
  <c r="E63" i="4" s="1"/>
  <c r="C7" i="1"/>
  <c r="D7" i="1" s="1"/>
  <c r="C8" i="1"/>
  <c r="D8" i="1" s="1"/>
  <c r="E7" i="4" s="1"/>
  <c r="E64" i="4" s="1"/>
  <c r="C9" i="1"/>
  <c r="D9" i="1" s="1"/>
  <c r="C10" i="1"/>
  <c r="D10" i="1" s="1"/>
  <c r="E9" i="4" s="1"/>
  <c r="E65" i="4" s="1"/>
  <c r="C11" i="1"/>
  <c r="D11" i="1" s="1"/>
  <c r="C12" i="1"/>
  <c r="D12" i="1" s="1"/>
  <c r="E11" i="4" s="1"/>
  <c r="E66" i="4" s="1"/>
  <c r="C13" i="1"/>
  <c r="D13" i="1" s="1"/>
  <c r="C14" i="1"/>
  <c r="D14" i="1" s="1"/>
  <c r="E13" i="4" s="1"/>
  <c r="E67" i="4" s="1"/>
  <c r="C15" i="1"/>
  <c r="D15" i="1" s="1"/>
  <c r="C16" i="1"/>
  <c r="D16" i="1" s="1"/>
  <c r="E15" i="4" s="1"/>
  <c r="E68" i="4" s="1"/>
  <c r="C17" i="1"/>
  <c r="D17" i="1" s="1"/>
  <c r="C18" i="1"/>
  <c r="D18" i="1" s="1"/>
  <c r="E17" i="4" s="1"/>
  <c r="E69" i="4" s="1"/>
  <c r="C19" i="1"/>
  <c r="D19" i="1" s="1"/>
  <c r="C20" i="1"/>
  <c r="D20" i="1" s="1"/>
  <c r="E19" i="4" s="1"/>
  <c r="E70" i="4" s="1"/>
  <c r="C21" i="1"/>
  <c r="D21" i="1" s="1"/>
  <c r="C22" i="1"/>
  <c r="D22" i="1" s="1"/>
  <c r="E21" i="4" s="1"/>
  <c r="E71" i="4" s="1"/>
  <c r="C23" i="1"/>
  <c r="D23" i="1" s="1"/>
  <c r="C24" i="1"/>
  <c r="D24" i="1" s="1"/>
  <c r="E23" i="4" s="1"/>
  <c r="E72" i="4" s="1"/>
  <c r="C25" i="1"/>
  <c r="D25" i="1" s="1"/>
  <c r="C26" i="1"/>
  <c r="D26" i="1" s="1"/>
  <c r="C27" i="1"/>
  <c r="D27" i="1" s="1"/>
  <c r="E26" i="4" s="1"/>
  <c r="C28" i="1"/>
  <c r="D28" i="1" s="1"/>
  <c r="C29" i="1"/>
  <c r="D29" i="1" s="1"/>
  <c r="C30" i="1"/>
  <c r="D30" i="1" s="1"/>
  <c r="C31" i="1"/>
  <c r="D30" i="4" s="1"/>
  <c r="C32" i="1"/>
  <c r="D32" i="1" s="1"/>
  <c r="C33" i="1"/>
  <c r="D32" i="4" s="1"/>
  <c r="C34" i="1"/>
  <c r="D34" i="1" s="1"/>
  <c r="C35" i="1"/>
  <c r="D35" i="1" s="1"/>
  <c r="C36" i="1"/>
  <c r="D36" i="1" s="1"/>
  <c r="E35" i="4" s="1"/>
  <c r="E78" i="4" s="1"/>
  <c r="C37" i="1"/>
  <c r="D37" i="1" s="1"/>
  <c r="C38" i="1"/>
  <c r="D38" i="1" s="1"/>
  <c r="C39" i="1"/>
  <c r="D39" i="1" s="1"/>
  <c r="C40" i="1"/>
  <c r="D39" i="4" s="1"/>
  <c r="C41" i="1"/>
  <c r="D40" i="4" s="1"/>
  <c r="C42" i="1"/>
  <c r="D42" i="1" s="1"/>
  <c r="E41" i="4" s="1"/>
  <c r="E81" i="4" s="1"/>
  <c r="C43" i="1"/>
  <c r="D43" i="1" s="1"/>
  <c r="E42" i="4" s="1"/>
  <c r="C44" i="1"/>
  <c r="D44" i="1" s="1"/>
  <c r="E43" i="4" s="1"/>
  <c r="E82" i="4" s="1"/>
  <c r="C45" i="1"/>
  <c r="D45" i="1" s="1"/>
  <c r="E44" i="4" s="1"/>
  <c r="C46" i="1"/>
  <c r="D45" i="4" s="1"/>
  <c r="D46" i="1"/>
  <c r="E45" i="4" s="1"/>
  <c r="E83" i="4" s="1"/>
  <c r="C47" i="1"/>
  <c r="D47" i="1" s="1"/>
  <c r="E46" i="4" s="1"/>
  <c r="C48" i="1"/>
  <c r="D48" i="1" s="1"/>
  <c r="E47" i="4" s="1"/>
  <c r="E84" i="4" s="1"/>
  <c r="C49" i="1"/>
  <c r="D48" i="4" s="1"/>
  <c r="C50" i="1"/>
  <c r="D50" i="1" s="1"/>
  <c r="E49" i="4" s="1"/>
  <c r="E85" i="4" s="1"/>
  <c r="C51" i="1"/>
  <c r="D51" i="1" s="1"/>
  <c r="C52" i="1"/>
  <c r="D52" i="1" s="1"/>
  <c r="E51" i="4" s="1"/>
  <c r="E86" i="4" s="1"/>
  <c r="C53" i="1"/>
  <c r="D53" i="1" s="1"/>
  <c r="C54" i="1"/>
  <c r="D54" i="1" s="1"/>
  <c r="C55" i="1"/>
  <c r="D55" i="1" s="1"/>
  <c r="C56" i="1"/>
  <c r="D55" i="4" s="1"/>
  <c r="C57" i="1"/>
  <c r="D56" i="4" s="1"/>
  <c r="C58" i="1"/>
  <c r="D57" i="4" s="1"/>
  <c r="C59" i="1"/>
  <c r="D59" i="1" s="1"/>
  <c r="T66" i="2" s="1"/>
  <c r="C60" i="1"/>
  <c r="D60" i="1" s="1"/>
  <c r="T67" i="2" s="1"/>
  <c r="F39" i="4"/>
  <c r="F80" i="4" s="1"/>
  <c r="F5" i="4"/>
  <c r="F63" i="4" s="1"/>
  <c r="C39" i="4"/>
  <c r="C80" i="4" s="1"/>
  <c r="F37" i="4"/>
  <c r="F79" i="4" s="1"/>
  <c r="F35" i="4"/>
  <c r="F78" i="4" s="1"/>
  <c r="C35" i="4"/>
  <c r="C78" i="4" s="1"/>
  <c r="F57" i="4"/>
  <c r="F89" i="4" s="1"/>
  <c r="F55" i="4"/>
  <c r="F88" i="4" s="1"/>
  <c r="F53" i="4"/>
  <c r="F87" i="4" s="1"/>
  <c r="F51" i="4"/>
  <c r="F86" i="4" s="1"/>
  <c r="F49" i="4"/>
  <c r="F85" i="4" s="1"/>
  <c r="F47" i="4"/>
  <c r="F84" i="4" s="1"/>
  <c r="F45" i="4"/>
  <c r="F83" i="4" s="1"/>
  <c r="F43" i="4"/>
  <c r="F82" i="4" s="1"/>
  <c r="F41" i="4"/>
  <c r="F81" i="4" s="1"/>
  <c r="F33" i="4"/>
  <c r="F77" i="4" s="1"/>
  <c r="F31" i="4"/>
  <c r="F76" i="4" s="1"/>
  <c r="F29" i="4"/>
  <c r="F75" i="4" s="1"/>
  <c r="F27" i="4"/>
  <c r="F74" i="4" s="1"/>
  <c r="F25" i="4"/>
  <c r="F73" i="4" s="1"/>
  <c r="F23" i="4"/>
  <c r="F72" i="4" s="1"/>
  <c r="F21" i="4"/>
  <c r="F71" i="4" s="1"/>
  <c r="F19" i="4"/>
  <c r="F70" i="4" s="1"/>
  <c r="F17" i="4"/>
  <c r="F69" i="4" s="1"/>
  <c r="F15" i="4"/>
  <c r="F68" i="4" s="1"/>
  <c r="F13" i="4"/>
  <c r="F67" i="4" s="1"/>
  <c r="F11" i="4"/>
  <c r="F66" i="4" s="1"/>
  <c r="F9" i="4"/>
  <c r="F65" i="4" s="1"/>
  <c r="F7" i="4"/>
  <c r="F64" i="4" s="1"/>
  <c r="C57" i="4"/>
  <c r="C89" i="4" s="1"/>
  <c r="C55" i="4"/>
  <c r="C88" i="4" s="1"/>
  <c r="C53" i="4"/>
  <c r="C87" i="4" s="1"/>
  <c r="C51" i="4"/>
  <c r="C86" i="4" s="1"/>
  <c r="C49" i="4"/>
  <c r="C47" i="4"/>
  <c r="C45" i="4"/>
  <c r="C43" i="4"/>
  <c r="C41" i="4"/>
  <c r="C37" i="4"/>
  <c r="C33" i="4"/>
  <c r="B57" i="4"/>
  <c r="B89" i="4" s="1"/>
  <c r="B55" i="4"/>
  <c r="B88" i="4" s="1"/>
  <c r="B53" i="4"/>
  <c r="B87" i="4" s="1"/>
  <c r="B51" i="4"/>
  <c r="B86" i="4" s="1"/>
  <c r="B49" i="4"/>
  <c r="B85" i="4" s="1"/>
  <c r="B47" i="4"/>
  <c r="B84" i="4" s="1"/>
  <c r="B45" i="4"/>
  <c r="B83" i="4" s="1"/>
  <c r="B43" i="4"/>
  <c r="B82" i="4" s="1"/>
  <c r="B41" i="4"/>
  <c r="B81" i="4" s="1"/>
  <c r="B39" i="4"/>
  <c r="B80" i="4" s="1"/>
  <c r="B37" i="4"/>
  <c r="B79" i="4" s="1"/>
  <c r="B35" i="4"/>
  <c r="B78" i="4" s="1"/>
  <c r="B33" i="4"/>
  <c r="B77" i="4" s="1"/>
  <c r="B31" i="4"/>
  <c r="B76" i="4" s="1"/>
  <c r="B29" i="4"/>
  <c r="B75" i="4" s="1"/>
  <c r="B27" i="4"/>
  <c r="B74" i="4" s="1"/>
  <c r="B25" i="4"/>
  <c r="B73" i="4" s="1"/>
  <c r="B23" i="4"/>
  <c r="B72" i="4" s="1"/>
  <c r="B21" i="4"/>
  <c r="B71" i="4" s="1"/>
  <c r="B19" i="4"/>
  <c r="B70" i="4" s="1"/>
  <c r="B17" i="4"/>
  <c r="B69" i="4" s="1"/>
  <c r="B15" i="4"/>
  <c r="B68" i="4" s="1"/>
  <c r="B13" i="4"/>
  <c r="B67" i="4" s="1"/>
  <c r="B11" i="4"/>
  <c r="B66" i="4" s="1"/>
  <c r="B9" i="4"/>
  <c r="B65" i="4" s="1"/>
  <c r="B7" i="4"/>
  <c r="B64" i="4" s="1"/>
  <c r="B5" i="4"/>
  <c r="B63" i="4" s="1"/>
  <c r="N55" i="2"/>
  <c r="G47" i="4" s="1"/>
  <c r="N53" i="2"/>
  <c r="G45" i="4" s="1"/>
  <c r="N51" i="2"/>
  <c r="N47" i="2"/>
  <c r="G39" i="4" s="1"/>
  <c r="N45" i="2"/>
  <c r="G37" i="4" s="1"/>
  <c r="N43" i="2"/>
  <c r="T43" i="2" s="1"/>
  <c r="H35" i="4" s="1"/>
  <c r="H78" i="4" s="1"/>
  <c r="N41" i="2"/>
  <c r="G33" i="4" s="1"/>
  <c r="N39" i="2"/>
  <c r="G31" i="4" s="1"/>
  <c r="N37" i="2"/>
  <c r="G29" i="4" s="1"/>
  <c r="N35" i="2"/>
  <c r="G27" i="4" s="1"/>
  <c r="N33" i="2"/>
  <c r="G25" i="4" s="1"/>
  <c r="N31" i="2"/>
  <c r="N29" i="2"/>
  <c r="N27" i="2"/>
  <c r="G19" i="4" s="1"/>
  <c r="N25" i="2"/>
  <c r="G17" i="4" s="1"/>
  <c r="N23" i="2"/>
  <c r="G15" i="4" s="1"/>
  <c r="N21" i="2"/>
  <c r="N19" i="2"/>
  <c r="G11" i="4" s="1"/>
  <c r="N17" i="2"/>
  <c r="T17" i="2" s="1"/>
  <c r="H9" i="4" s="1"/>
  <c r="H65" i="4" s="1"/>
  <c r="N15" i="2"/>
  <c r="N13" i="2"/>
  <c r="C41" i="3"/>
  <c r="I39" i="4" s="1"/>
  <c r="I80" i="4" s="1"/>
  <c r="I57" i="4"/>
  <c r="I55" i="4"/>
  <c r="I53" i="4"/>
  <c r="I51" i="4"/>
  <c r="I49" i="4"/>
  <c r="I47" i="4"/>
  <c r="I84" i="4" s="1"/>
  <c r="I45" i="4"/>
  <c r="I83" i="4" s="1"/>
  <c r="I43" i="4"/>
  <c r="I82" i="4" s="1"/>
  <c r="I41" i="4"/>
  <c r="I81" i="4" s="1"/>
  <c r="C39" i="3"/>
  <c r="I37" i="4" s="1"/>
  <c r="I79" i="4" s="1"/>
  <c r="C37" i="3"/>
  <c r="I35" i="4" s="1"/>
  <c r="I78" i="4" s="1"/>
  <c r="C35" i="3"/>
  <c r="I33" i="4" s="1"/>
  <c r="I77" i="4" s="1"/>
  <c r="C33" i="3"/>
  <c r="I31" i="4" s="1"/>
  <c r="I76" i="4" s="1"/>
  <c r="C31" i="3"/>
  <c r="I29" i="4" s="1"/>
  <c r="I75" i="4" s="1"/>
  <c r="C29" i="3"/>
  <c r="I27" i="4" s="1"/>
  <c r="I74" i="4" s="1"/>
  <c r="C27" i="3"/>
  <c r="I25" i="4" s="1"/>
  <c r="I73" i="4" s="1"/>
  <c r="C25" i="3"/>
  <c r="I23" i="4" s="1"/>
  <c r="I72" i="4" s="1"/>
  <c r="C23" i="3"/>
  <c r="I21" i="4" s="1"/>
  <c r="I71" i="4" s="1"/>
  <c r="C21" i="3"/>
  <c r="I19" i="4" s="1"/>
  <c r="I70" i="4" s="1"/>
  <c r="C19" i="3"/>
  <c r="I17" i="4" s="1"/>
  <c r="I69" i="4" s="1"/>
  <c r="C17" i="3"/>
  <c r="I15" i="4" s="1"/>
  <c r="I68" i="4" s="1"/>
  <c r="C15" i="3"/>
  <c r="I13" i="4" s="1"/>
  <c r="I67" i="4" s="1"/>
  <c r="B14" i="3"/>
  <c r="C13" i="3"/>
  <c r="I11" i="4" s="1"/>
  <c r="I66" i="4" s="1"/>
  <c r="B12" i="3"/>
  <c r="C11" i="3" s="1"/>
  <c r="I9" i="4" s="1"/>
  <c r="I65" i="4" s="1"/>
  <c r="B10" i="3"/>
  <c r="C9" i="3" s="1"/>
  <c r="I7" i="4" s="1"/>
  <c r="I64" i="4" s="1"/>
  <c r="I5" i="4"/>
  <c r="I63" i="4" s="1"/>
  <c r="F56" i="4"/>
  <c r="F54" i="4"/>
  <c r="F52" i="4"/>
  <c r="F50" i="4"/>
  <c r="F48" i="4"/>
  <c r="F46" i="4"/>
  <c r="N52" i="2"/>
  <c r="F44" i="4"/>
  <c r="F42" i="4"/>
  <c r="Q13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N54" i="2"/>
  <c r="G46" i="4" s="1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4" i="5"/>
  <c r="F37" i="5"/>
  <c r="C37" i="5"/>
  <c r="I37" i="5"/>
  <c r="F35" i="5"/>
  <c r="C35" i="5"/>
  <c r="I35" i="5"/>
  <c r="F33" i="5"/>
  <c r="C33" i="5"/>
  <c r="I33" i="5"/>
  <c r="F31" i="5"/>
  <c r="C31" i="5"/>
  <c r="I31" i="5"/>
  <c r="F29" i="5"/>
  <c r="C29" i="5"/>
  <c r="I29" i="5"/>
  <c r="F27" i="5"/>
  <c r="C27" i="5"/>
  <c r="I27" i="5"/>
  <c r="M27" i="5" s="1"/>
  <c r="F25" i="5"/>
  <c r="C25" i="5"/>
  <c r="I25" i="5"/>
  <c r="F23" i="5"/>
  <c r="C23" i="5"/>
  <c r="I23" i="5"/>
  <c r="F21" i="5"/>
  <c r="C21" i="5"/>
  <c r="I21" i="5"/>
  <c r="F19" i="5"/>
  <c r="C19" i="5"/>
  <c r="I19" i="5"/>
  <c r="F17" i="5"/>
  <c r="C17" i="5"/>
  <c r="M17" i="5" s="1"/>
  <c r="I17" i="5"/>
  <c r="F15" i="5"/>
  <c r="C15" i="5"/>
  <c r="I15" i="5"/>
  <c r="F13" i="5"/>
  <c r="C13" i="5"/>
  <c r="I13" i="5"/>
  <c r="F11" i="5"/>
  <c r="C11" i="5"/>
  <c r="I11" i="5"/>
  <c r="F9" i="5"/>
  <c r="C9" i="5"/>
  <c r="I9" i="5"/>
  <c r="F7" i="5"/>
  <c r="C7" i="5"/>
  <c r="I7" i="5"/>
  <c r="F5" i="5"/>
  <c r="C5" i="5"/>
  <c r="I5" i="5"/>
  <c r="I36" i="5"/>
  <c r="I34" i="5"/>
  <c r="I32" i="5"/>
  <c r="I30" i="5"/>
  <c r="I28" i="5"/>
  <c r="I26" i="5"/>
  <c r="I24" i="5"/>
  <c r="I22" i="5"/>
  <c r="I20" i="5"/>
  <c r="I18" i="5"/>
  <c r="I16" i="5"/>
  <c r="I14" i="5"/>
  <c r="I12" i="5"/>
  <c r="I10" i="5"/>
  <c r="I8" i="5"/>
  <c r="I6" i="5"/>
  <c r="I4" i="5"/>
  <c r="I3" i="5"/>
  <c r="C3" i="5"/>
  <c r="F3" i="5"/>
  <c r="C36" i="5"/>
  <c r="F36" i="5"/>
  <c r="C34" i="5"/>
  <c r="F34" i="5"/>
  <c r="C32" i="5"/>
  <c r="F32" i="5"/>
  <c r="C30" i="5"/>
  <c r="F30" i="5"/>
  <c r="C28" i="5"/>
  <c r="F28" i="5"/>
  <c r="C26" i="5"/>
  <c r="F26" i="5"/>
  <c r="C24" i="5"/>
  <c r="F24" i="5"/>
  <c r="C22" i="5"/>
  <c r="F22" i="5"/>
  <c r="C20" i="5"/>
  <c r="F20" i="5"/>
  <c r="C18" i="5"/>
  <c r="F18" i="5"/>
  <c r="C16" i="5"/>
  <c r="F16" i="5"/>
  <c r="C14" i="5"/>
  <c r="F14" i="5"/>
  <c r="C12" i="5"/>
  <c r="F12" i="5"/>
  <c r="C10" i="5"/>
  <c r="F10" i="5"/>
  <c r="C8" i="5"/>
  <c r="F8" i="5"/>
  <c r="C6" i="5"/>
  <c r="F6" i="5"/>
  <c r="C4" i="5"/>
  <c r="F4" i="5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T75" i="2"/>
  <c r="T74" i="2"/>
  <c r="T73" i="2"/>
  <c r="T72" i="2"/>
  <c r="T71" i="2"/>
  <c r="T70" i="2"/>
  <c r="T69" i="2"/>
  <c r="T68" i="2"/>
  <c r="N48" i="2"/>
  <c r="N46" i="2"/>
  <c r="G38" i="4" s="1"/>
  <c r="N44" i="2"/>
  <c r="G36" i="4" s="1"/>
  <c r="N42" i="2"/>
  <c r="G34" i="4" s="1"/>
  <c r="N40" i="2"/>
  <c r="G32" i="4" s="1"/>
  <c r="N38" i="2"/>
  <c r="G30" i="4" s="1"/>
  <c r="N36" i="2"/>
  <c r="G28" i="4" s="1"/>
  <c r="N34" i="2"/>
  <c r="G26" i="4" s="1"/>
  <c r="N32" i="2"/>
  <c r="G24" i="4" s="1"/>
  <c r="N30" i="2"/>
  <c r="G22" i="4" s="1"/>
  <c r="N28" i="2"/>
  <c r="G20" i="4" s="1"/>
  <c r="N26" i="2"/>
  <c r="G18" i="4" s="1"/>
  <c r="N24" i="2"/>
  <c r="G16" i="4" s="1"/>
  <c r="N22" i="2"/>
  <c r="G14" i="4" s="1"/>
  <c r="N20" i="2"/>
  <c r="G12" i="4" s="1"/>
  <c r="N18" i="2"/>
  <c r="G10" i="4" s="1"/>
  <c r="N16" i="2"/>
  <c r="G8" i="4" s="1"/>
  <c r="N14" i="2"/>
  <c r="G6" i="4" s="1"/>
  <c r="B56" i="4"/>
  <c r="B54" i="4"/>
  <c r="B52" i="4"/>
  <c r="B50" i="4"/>
  <c r="B48" i="4"/>
  <c r="B46" i="4"/>
  <c r="B44" i="4"/>
  <c r="B42" i="4"/>
  <c r="B40" i="4"/>
  <c r="B38" i="4"/>
  <c r="B36" i="4"/>
  <c r="B34" i="4"/>
  <c r="B32" i="4"/>
  <c r="B30" i="4"/>
  <c r="B28" i="4"/>
  <c r="B26" i="4"/>
  <c r="B24" i="4"/>
  <c r="B22" i="4"/>
  <c r="B20" i="4"/>
  <c r="B18" i="4"/>
  <c r="B16" i="4"/>
  <c r="B14" i="4"/>
  <c r="B12" i="4"/>
  <c r="B10" i="4"/>
  <c r="B8" i="4"/>
  <c r="B6" i="4"/>
  <c r="G57" i="4"/>
  <c r="G56" i="4"/>
  <c r="G55" i="4"/>
  <c r="G54" i="4"/>
  <c r="G53" i="4"/>
  <c r="G52" i="4"/>
  <c r="G51" i="4"/>
  <c r="G50" i="4"/>
  <c r="F40" i="4"/>
  <c r="F38" i="4"/>
  <c r="F36" i="4"/>
  <c r="F34" i="4"/>
  <c r="F32" i="4"/>
  <c r="F30" i="4"/>
  <c r="F28" i="4"/>
  <c r="F26" i="4"/>
  <c r="F24" i="4"/>
  <c r="F22" i="4"/>
  <c r="F20" i="4"/>
  <c r="F18" i="4"/>
  <c r="F16" i="4"/>
  <c r="F14" i="4"/>
  <c r="F12" i="4"/>
  <c r="F10" i="4"/>
  <c r="F8" i="4"/>
  <c r="F6" i="4"/>
  <c r="H4" i="4"/>
  <c r="G4" i="4"/>
  <c r="E4" i="4"/>
  <c r="D4" i="4"/>
  <c r="C34" i="4"/>
  <c r="C32" i="4"/>
  <c r="C31" i="4"/>
  <c r="C76" i="4" s="1"/>
  <c r="C30" i="4"/>
  <c r="C29" i="4"/>
  <c r="C75" i="4" s="1"/>
  <c r="C28" i="4"/>
  <c r="C27" i="4"/>
  <c r="C74" i="4" s="1"/>
  <c r="C26" i="4"/>
  <c r="C25" i="4"/>
  <c r="C73" i="4" s="1"/>
  <c r="C24" i="4"/>
  <c r="C23" i="4"/>
  <c r="C72" i="4" s="1"/>
  <c r="C22" i="4"/>
  <c r="C21" i="4"/>
  <c r="C71" i="4" s="1"/>
  <c r="C20" i="4"/>
  <c r="C19" i="4"/>
  <c r="C70" i="4" s="1"/>
  <c r="C18" i="4"/>
  <c r="C17" i="4"/>
  <c r="C69" i="4" s="1"/>
  <c r="C16" i="4"/>
  <c r="C15" i="4"/>
  <c r="C68" i="4" s="1"/>
  <c r="C14" i="4"/>
  <c r="C13" i="4"/>
  <c r="C67" i="4" s="1"/>
  <c r="C12" i="4"/>
  <c r="C11" i="4"/>
  <c r="C66" i="4" s="1"/>
  <c r="C10" i="4"/>
  <c r="C9" i="4"/>
  <c r="C65" i="4" s="1"/>
  <c r="C8" i="4"/>
  <c r="C7" i="4"/>
  <c r="C64" i="4" s="1"/>
  <c r="C6" i="4"/>
  <c r="C5" i="4"/>
  <c r="C63" i="4" s="1"/>
  <c r="D76" i="4" s="1"/>
  <c r="C4" i="4"/>
  <c r="C56" i="4"/>
  <c r="C54" i="4"/>
  <c r="C52" i="4"/>
  <c r="C50" i="4"/>
  <c r="C48" i="4"/>
  <c r="C46" i="4"/>
  <c r="C44" i="4"/>
  <c r="C42" i="4"/>
  <c r="C40" i="4"/>
  <c r="C38" i="4"/>
  <c r="C36" i="4"/>
  <c r="D49" i="4"/>
  <c r="D10" i="4"/>
  <c r="D9" i="4"/>
  <c r="D26" i="4"/>
  <c r="D25" i="4"/>
  <c r="M29" i="5" l="1"/>
  <c r="D65" i="4"/>
  <c r="D67" i="4"/>
  <c r="D71" i="4"/>
  <c r="D64" i="4"/>
  <c r="D68" i="4"/>
  <c r="D58" i="1"/>
  <c r="T65" i="2" s="1"/>
  <c r="H57" i="4" s="1"/>
  <c r="H89" i="4" s="1"/>
  <c r="R25" i="2"/>
  <c r="R41" i="2"/>
  <c r="R17" i="2"/>
  <c r="R33" i="2"/>
  <c r="L35" i="5"/>
  <c r="O39" i="5"/>
  <c r="D75" i="4"/>
  <c r="D86" i="4"/>
  <c r="D88" i="4"/>
  <c r="D69" i="4"/>
  <c r="M21" i="5"/>
  <c r="D63" i="4"/>
  <c r="L41" i="5"/>
  <c r="O41" i="5" s="1"/>
  <c r="D73" i="4"/>
  <c r="D89" i="4"/>
  <c r="D66" i="4"/>
  <c r="D70" i="4"/>
  <c r="D74" i="4"/>
  <c r="M13" i="5"/>
  <c r="C85" i="4"/>
  <c r="D85" i="4" s="1"/>
  <c r="D72" i="4"/>
  <c r="D87" i="4"/>
  <c r="L25" i="5"/>
  <c r="L43" i="5"/>
  <c r="O43" i="5" s="1"/>
  <c r="C84" i="4"/>
  <c r="D84" i="4" s="1"/>
  <c r="O45" i="5"/>
  <c r="C79" i="4"/>
  <c r="D79" i="4" s="1"/>
  <c r="D29" i="4"/>
  <c r="D37" i="4"/>
  <c r="C77" i="4"/>
  <c r="D77" i="4" s="1"/>
  <c r="C81" i="4"/>
  <c r="D81" i="4" s="1"/>
  <c r="L13" i="5"/>
  <c r="C82" i="4"/>
  <c r="D82" i="4" s="1"/>
  <c r="L27" i="5"/>
  <c r="O27" i="5" s="1"/>
  <c r="C83" i="4"/>
  <c r="D83" i="4" s="1"/>
  <c r="T13" i="2"/>
  <c r="H5" i="4" s="1"/>
  <c r="H63" i="4" s="1"/>
  <c r="T29" i="2"/>
  <c r="H21" i="4" s="1"/>
  <c r="H71" i="4" s="1"/>
  <c r="M37" i="5"/>
  <c r="M9" i="5"/>
  <c r="M33" i="5"/>
  <c r="M19" i="5"/>
  <c r="M23" i="5"/>
  <c r="M7" i="5"/>
  <c r="M31" i="5"/>
  <c r="M35" i="5"/>
  <c r="L17" i="5"/>
  <c r="O17" i="5" s="1"/>
  <c r="M15" i="5"/>
  <c r="L37" i="5"/>
  <c r="O37" i="5" s="1"/>
  <c r="M5" i="5"/>
  <c r="L11" i="5"/>
  <c r="M25" i="5"/>
  <c r="L19" i="5"/>
  <c r="L33" i="5"/>
  <c r="L29" i="5"/>
  <c r="O29" i="5" s="1"/>
  <c r="L7" i="5"/>
  <c r="O7" i="5" s="1"/>
  <c r="L31" i="5"/>
  <c r="L5" i="5"/>
  <c r="O5" i="5" s="1"/>
  <c r="L15" i="5"/>
  <c r="M11" i="5"/>
  <c r="L21" i="5"/>
  <c r="L23" i="5"/>
  <c r="L9" i="5"/>
  <c r="D43" i="4"/>
  <c r="T21" i="2"/>
  <c r="H13" i="4" s="1"/>
  <c r="H67" i="4" s="1"/>
  <c r="R49" i="2"/>
  <c r="D31" i="4"/>
  <c r="G72" i="4"/>
  <c r="G48" i="4"/>
  <c r="R14" i="2"/>
  <c r="R30" i="2"/>
  <c r="R46" i="2"/>
  <c r="G65" i="4"/>
  <c r="G82" i="4"/>
  <c r="G73" i="4"/>
  <c r="G64" i="4"/>
  <c r="G71" i="4"/>
  <c r="G81" i="4"/>
  <c r="G83" i="4"/>
  <c r="G67" i="4"/>
  <c r="G74" i="4"/>
  <c r="D28" i="4"/>
  <c r="D40" i="1"/>
  <c r="E39" i="4" s="1"/>
  <c r="E80" i="4" s="1"/>
  <c r="D24" i="4"/>
  <c r="D16" i="4"/>
  <c r="D35" i="4"/>
  <c r="D33" i="1"/>
  <c r="E32" i="4" s="1"/>
  <c r="D8" i="4"/>
  <c r="D31" i="1"/>
  <c r="E30" i="4" s="1"/>
  <c r="R34" i="2"/>
  <c r="D17" i="4"/>
  <c r="T25" i="2"/>
  <c r="H17" i="4" s="1"/>
  <c r="H69" i="4" s="1"/>
  <c r="D47" i="4"/>
  <c r="R22" i="2"/>
  <c r="R38" i="2"/>
  <c r="T51" i="2"/>
  <c r="H43" i="4" s="1"/>
  <c r="H82" i="4" s="1"/>
  <c r="T53" i="2"/>
  <c r="H45" i="4" s="1"/>
  <c r="H83" i="4" s="1"/>
  <c r="R18" i="2"/>
  <c r="D18" i="4"/>
  <c r="D41" i="4"/>
  <c r="T55" i="2"/>
  <c r="H47" i="4" s="1"/>
  <c r="H84" i="4" s="1"/>
  <c r="D56" i="1"/>
  <c r="E55" i="4" s="1"/>
  <c r="E88" i="4" s="1"/>
  <c r="T61" i="2"/>
  <c r="H53" i="4" s="1"/>
  <c r="H87" i="4" s="1"/>
  <c r="E53" i="4"/>
  <c r="E87" i="4" s="1"/>
  <c r="D33" i="4"/>
  <c r="D53" i="4"/>
  <c r="R26" i="2"/>
  <c r="D51" i="4"/>
  <c r="R32" i="2"/>
  <c r="R16" i="2"/>
  <c r="R42" i="2"/>
  <c r="D11" i="4"/>
  <c r="R40" i="2"/>
  <c r="R24" i="2"/>
  <c r="R20" i="2"/>
  <c r="R28" i="2"/>
  <c r="R36" i="2"/>
  <c r="R44" i="2"/>
  <c r="D20" i="4"/>
  <c r="D12" i="4"/>
  <c r="D19" i="4"/>
  <c r="R21" i="2"/>
  <c r="R29" i="2"/>
  <c r="R37" i="2"/>
  <c r="R45" i="2"/>
  <c r="R53" i="2"/>
  <c r="T58" i="2"/>
  <c r="E50" i="4"/>
  <c r="E36" i="4"/>
  <c r="T44" i="2"/>
  <c r="E28" i="4"/>
  <c r="T36" i="2"/>
  <c r="E52" i="4"/>
  <c r="T60" i="2"/>
  <c r="E37" i="4"/>
  <c r="E79" i="4" s="1"/>
  <c r="T45" i="2"/>
  <c r="H37" i="4" s="1"/>
  <c r="H79" i="4" s="1"/>
  <c r="E34" i="4"/>
  <c r="T42" i="2"/>
  <c r="T62" i="2"/>
  <c r="E54" i="4"/>
  <c r="T46" i="2"/>
  <c r="E38" i="4"/>
  <c r="G44" i="4"/>
  <c r="T52" i="2"/>
  <c r="D42" i="4"/>
  <c r="D27" i="4"/>
  <c r="D5" i="4"/>
  <c r="D13" i="4"/>
  <c r="D36" i="4"/>
  <c r="D44" i="4"/>
  <c r="D52" i="4"/>
  <c r="G13" i="4"/>
  <c r="G40" i="4"/>
  <c r="R13" i="2"/>
  <c r="R39" i="2"/>
  <c r="R31" i="2"/>
  <c r="R23" i="2"/>
  <c r="R15" i="2"/>
  <c r="R47" i="2"/>
  <c r="R55" i="2"/>
  <c r="T19" i="2"/>
  <c r="H11" i="4" s="1"/>
  <c r="H66" i="4" s="1"/>
  <c r="G66" i="4"/>
  <c r="G84" i="4"/>
  <c r="D57" i="1"/>
  <c r="D49" i="1"/>
  <c r="D41" i="1"/>
  <c r="E40" i="4" s="1"/>
  <c r="D34" i="4"/>
  <c r="D50" i="4"/>
  <c r="T34" i="2"/>
  <c r="T54" i="2"/>
  <c r="T31" i="2"/>
  <c r="H23" i="4" s="1"/>
  <c r="H72" i="4" s="1"/>
  <c r="D6" i="4"/>
  <c r="G35" i="4"/>
  <c r="D7" i="4"/>
  <c r="D38" i="4"/>
  <c r="D46" i="4"/>
  <c r="G75" i="4"/>
  <c r="D23" i="4"/>
  <c r="G43" i="4"/>
  <c r="N50" i="2"/>
  <c r="N49" i="2"/>
  <c r="G69" i="4"/>
  <c r="G76" i="4"/>
  <c r="G87" i="4"/>
  <c r="T15" i="2"/>
  <c r="H7" i="4" s="1"/>
  <c r="H64" i="4" s="1"/>
  <c r="D22" i="4"/>
  <c r="G7" i="4"/>
  <c r="G23" i="4"/>
  <c r="D14" i="4"/>
  <c r="D15" i="4"/>
  <c r="D54" i="4"/>
  <c r="G9" i="4"/>
  <c r="T23" i="2"/>
  <c r="H15" i="4" s="1"/>
  <c r="H68" i="4" s="1"/>
  <c r="G68" i="4"/>
  <c r="G86" i="4"/>
  <c r="D21" i="4"/>
  <c r="G5" i="4"/>
  <c r="G21" i="4"/>
  <c r="R43" i="2"/>
  <c r="R35" i="2"/>
  <c r="R27" i="2"/>
  <c r="R19" i="2"/>
  <c r="R51" i="2"/>
  <c r="T27" i="2"/>
  <c r="H19" i="4" s="1"/>
  <c r="H70" i="4" s="1"/>
  <c r="T59" i="2"/>
  <c r="H51" i="4" s="1"/>
  <c r="H86" i="4" s="1"/>
  <c r="G70" i="4"/>
  <c r="G77" i="4"/>
  <c r="D80" i="4"/>
  <c r="C14" i="7"/>
  <c r="C16" i="7" s="1"/>
  <c r="C18" i="7" s="1"/>
  <c r="R48" i="2"/>
  <c r="R50" i="2"/>
  <c r="R52" i="2"/>
  <c r="R54" i="2"/>
  <c r="G78" i="4"/>
  <c r="G63" i="4"/>
  <c r="G80" i="4"/>
  <c r="E33" i="4"/>
  <c r="E77" i="4" s="1"/>
  <c r="T41" i="2"/>
  <c r="H33" i="4" s="1"/>
  <c r="H77" i="4" s="1"/>
  <c r="E29" i="4"/>
  <c r="E75" i="4" s="1"/>
  <c r="T37" i="2"/>
  <c r="H29" i="4" s="1"/>
  <c r="H75" i="4" s="1"/>
  <c r="E25" i="4"/>
  <c r="E73" i="4" s="1"/>
  <c r="T33" i="2"/>
  <c r="H25" i="4" s="1"/>
  <c r="H73" i="4" s="1"/>
  <c r="D78" i="4"/>
  <c r="E31" i="4"/>
  <c r="E76" i="4" s="1"/>
  <c r="T39" i="2"/>
  <c r="H31" i="4" s="1"/>
  <c r="H76" i="4" s="1"/>
  <c r="E27" i="4"/>
  <c r="E74" i="4" s="1"/>
  <c r="T35" i="2"/>
  <c r="H27" i="4" s="1"/>
  <c r="H74" i="4" s="1"/>
  <c r="T32" i="2"/>
  <c r="E24" i="4"/>
  <c r="E22" i="4"/>
  <c r="T30" i="2"/>
  <c r="T28" i="2"/>
  <c r="E20" i="4"/>
  <c r="E18" i="4"/>
  <c r="T26" i="2"/>
  <c r="T24" i="2"/>
  <c r="E16" i="4"/>
  <c r="T22" i="2"/>
  <c r="E14" i="4"/>
  <c r="T20" i="2"/>
  <c r="E12" i="4"/>
  <c r="T18" i="2"/>
  <c r="E10" i="4"/>
  <c r="T16" i="2"/>
  <c r="E8" i="4"/>
  <c r="T14" i="2"/>
  <c r="E6" i="4"/>
  <c r="G85" i="4"/>
  <c r="G88" i="4"/>
  <c r="G89" i="4"/>
  <c r="G79" i="4"/>
  <c r="O35" i="5" l="1"/>
  <c r="E57" i="4"/>
  <c r="E89" i="4" s="1"/>
  <c r="O25" i="5"/>
  <c r="O19" i="5"/>
  <c r="O13" i="5"/>
  <c r="O9" i="5"/>
  <c r="O21" i="5"/>
  <c r="O11" i="5"/>
  <c r="O23" i="5"/>
  <c r="O33" i="5"/>
  <c r="O15" i="5"/>
  <c r="O31" i="5"/>
  <c r="T47" i="2"/>
  <c r="H39" i="4" s="1"/>
  <c r="H80" i="4" s="1"/>
  <c r="T38" i="2"/>
  <c r="T40" i="2"/>
  <c r="T63" i="2"/>
  <c r="H55" i="4" s="1"/>
  <c r="H88" i="4" s="1"/>
  <c r="E48" i="4"/>
  <c r="T56" i="2"/>
  <c r="T64" i="2"/>
  <c r="E56" i="4"/>
  <c r="T48" i="2"/>
  <c r="T57" i="2"/>
  <c r="H49" i="4" s="1"/>
  <c r="H85" i="4" s="1"/>
  <c r="G49" i="4"/>
  <c r="T49" i="2"/>
  <c r="H41" i="4" s="1"/>
  <c r="H81" i="4" s="1"/>
  <c r="G41" i="4"/>
  <c r="G42" i="4"/>
  <c r="T50" i="2"/>
</calcChain>
</file>

<file path=xl/sharedStrings.xml><?xml version="1.0" encoding="utf-8"?>
<sst xmlns="http://schemas.openxmlformats.org/spreadsheetml/2006/main" count="132" uniqueCount="117">
  <si>
    <t>Year</t>
  </si>
  <si>
    <t>Population</t>
  </si>
  <si>
    <t>Nevada Population estimates</t>
  </si>
  <si>
    <t>Consumer Price Index</t>
  </si>
  <si>
    <t>Sources:</t>
  </si>
  <si>
    <r>
      <t>Series Id:    </t>
    </r>
    <r>
      <rPr>
        <sz val="10"/>
        <color indexed="8"/>
        <rFont val="Courier New"/>
        <family val="3"/>
      </rPr>
      <t>CUUR0000SA0</t>
    </r>
  </si>
  <si>
    <t>Not Seasonally Adjusted</t>
  </si>
  <si>
    <r>
      <t>Area:         </t>
    </r>
    <r>
      <rPr>
        <sz val="10"/>
        <color indexed="8"/>
        <rFont val="Courier New"/>
        <family val="3"/>
      </rPr>
      <t>U.S. city average</t>
    </r>
  </si>
  <si>
    <r>
      <t>Item:         </t>
    </r>
    <r>
      <rPr>
        <sz val="10"/>
        <color indexed="8"/>
        <rFont val="Courier New"/>
        <family val="3"/>
      </rPr>
      <t>All items</t>
    </r>
  </si>
  <si>
    <r>
      <t>Base Period:  </t>
    </r>
    <r>
      <rPr>
        <sz val="10"/>
        <color indexed="8"/>
        <rFont val="Courier New"/>
        <family val="3"/>
      </rPr>
      <t>1982-84=100</t>
    </r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</si>
  <si>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</si>
  <si>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</si>
  <si>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</si>
  <si>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</si>
  <si>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</si>
  <si>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</si>
  <si>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</si>
  <si>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</si>
  <si>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</si>
  <si>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</si>
  <si>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</si>
  <si>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</si>
  <si>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</si>
  <si>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Expenditures</t>
  </si>
  <si>
    <t>Percent Change</t>
  </si>
  <si>
    <t>Base Expenditure</t>
  </si>
  <si>
    <t>Spending Cap</t>
  </si>
  <si>
    <t>Biennial</t>
  </si>
  <si>
    <t>1976-1977</t>
  </si>
  <si>
    <t>1978-1979</t>
  </si>
  <si>
    <t>1980-1981</t>
  </si>
  <si>
    <t>1982-1983</t>
  </si>
  <si>
    <t>1984-1985</t>
  </si>
  <si>
    <t>1986-1987</t>
  </si>
  <si>
    <t>1988-1989</t>
  </si>
  <si>
    <t>1990-1991</t>
  </si>
  <si>
    <t>1992-1993</t>
  </si>
  <si>
    <t>1994-1995</t>
  </si>
  <si>
    <t>1996-1997</t>
  </si>
  <si>
    <t>1998-1999</t>
  </si>
  <si>
    <t>2000-2001</t>
  </si>
  <si>
    <t>2002-2003</t>
  </si>
  <si>
    <t>2004-2005</t>
  </si>
  <si>
    <t>2006-2007</t>
  </si>
  <si>
    <t>2008-2009</t>
  </si>
  <si>
    <t>2010-2011</t>
  </si>
  <si>
    <t>2012-2013</t>
  </si>
  <si>
    <t>2014-2015</t>
  </si>
  <si>
    <t>2016-2017</t>
  </si>
  <si>
    <t>2018-2019</t>
  </si>
  <si>
    <t>2020-2021</t>
  </si>
  <si>
    <t>2022-2023</t>
  </si>
  <si>
    <t>2024-2025</t>
  </si>
  <si>
    <t>Actual Exp</t>
  </si>
  <si>
    <t>CPI</t>
  </si>
  <si>
    <t>Base Year</t>
  </si>
  <si>
    <t>FY</t>
  </si>
  <si>
    <t>2026-2027</t>
  </si>
  <si>
    <t>2028-2030</t>
  </si>
  <si>
    <t>Change</t>
  </si>
  <si>
    <t>Jul/Jul</t>
  </si>
  <si>
    <t>July Pop</t>
  </si>
  <si>
    <t>Pop Change Since 1974</t>
  </si>
  <si>
    <t>July CPI-U US Average</t>
  </si>
  <si>
    <t>CPI-U Change Since 1974</t>
  </si>
  <si>
    <t>Next Biennium Limit using 
Pop + CPI-U</t>
  </si>
  <si>
    <t>Difference
CPI less Deflator</t>
  </si>
  <si>
    <t>CPI-U Annual Change</t>
  </si>
  <si>
    <t>GDP Deflator Change Since 1974</t>
  </si>
  <si>
    <t>GDP Deflator Annual Change</t>
  </si>
  <si>
    <t>Next Biennium Limit using 
Pop + GDP Deflator</t>
  </si>
  <si>
    <t>July 1974 population</t>
  </si>
  <si>
    <t>Base Expenditures Adjusted  for Population</t>
  </si>
  <si>
    <t>July 1974 Consumer Price Index</t>
  </si>
  <si>
    <t>Allowable Expenditures Adjusted for Population and Inflation</t>
  </si>
  <si>
    <t>Balance Below Spending Cap</t>
  </si>
  <si>
    <t xml:space="preserve">Base Expenditures (1975-1977 Biennium) </t>
  </si>
  <si>
    <t>State Demographer's latest population estimate</t>
  </si>
  <si>
    <t>2016 Population Adjustment:</t>
  </si>
  <si>
    <t>2016 Inflation Adjustment:</t>
  </si>
  <si>
    <t>General Fund Spending Limit for the 2017-2019 Biennium</t>
  </si>
  <si>
    <t>July 2016 population</t>
  </si>
  <si>
    <t>2017-2019 Executive Budget Appropriations / Transfers</t>
  </si>
  <si>
    <t>July 2016 Consumer Price Index</t>
  </si>
  <si>
    <t>Quarter 2 GDP deflator for State &amp; Local Gov't Component (2009=100)</t>
  </si>
  <si>
    <t>Quarter 2 GDP deflator for State &amp; Local Gov't Component (OLD)</t>
  </si>
  <si>
    <t>www.bls.gov</t>
  </si>
  <si>
    <t>Source: Legislative Appropriations Reports 1977-2015</t>
  </si>
  <si>
    <t>Method: The original operating expenditure amounts approved by the Legislature in each session for each fiscal year of the next biennium</t>
  </si>
  <si>
    <t>1981-1983</t>
  </si>
  <si>
    <t>1983-1985</t>
  </si>
  <si>
    <t>1985-1987</t>
  </si>
  <si>
    <t>1987-1989</t>
  </si>
  <si>
    <t>1989-1991</t>
  </si>
  <si>
    <t>1991-1993</t>
  </si>
  <si>
    <t>1993-1995</t>
  </si>
  <si>
    <t>1995-1997</t>
  </si>
  <si>
    <t>1997-1999</t>
  </si>
  <si>
    <t>1999-2001</t>
  </si>
  <si>
    <t>2001-2003</t>
  </si>
  <si>
    <t>2003-2005</t>
  </si>
  <si>
    <t>2005-2007</t>
  </si>
  <si>
    <t>2007-2009</t>
  </si>
  <si>
    <t>2009-2011</t>
  </si>
  <si>
    <t>2011-2013</t>
  </si>
  <si>
    <t>2013-2015</t>
  </si>
  <si>
    <t>2015-2017</t>
  </si>
  <si>
    <t>2017-2019</t>
  </si>
  <si>
    <t>2019-2021</t>
  </si>
  <si>
    <t>2021-2023</t>
  </si>
  <si>
    <t>2023-2025</t>
  </si>
  <si>
    <t>2025-2027</t>
  </si>
  <si>
    <t>2027-2030</t>
  </si>
  <si>
    <t>1975-1977</t>
  </si>
  <si>
    <t>1977-1979</t>
  </si>
  <si>
    <t>1979-1981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</si>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</sst>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0.000"/>
    <numFmt numFmtId="168" formatCode="_(* #,##0.000_);_(* \(#,##0.000\);_(* &quot;-&quot;??_);_(@_)"/>
    <numFmt numFmtId="169" formatCode="0.0000"/>
    <numFmt numFmtId="170" formatCode="0.0%"/>
    <numFmt numFmtId="171" formatCode="0.000%"/>
    <numFmt numFmtId="172" formatCode="&quot;$&quot;#,##0"/>
    <numFmt numFmtId="173" formatCode="_(&quot;$&quot;* #,##0_);_(&quot;$&quot;* \(#,##0\);_(&quot;$&quot;* &quot;-&quot;??_);_(@_)"/>
    <numFmt numFmtId="174" formatCode="mmmm\ d\,\ yyyy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0"/>
      <color indexed="26"/>
      <name val="Verdana"/>
      <family val="2"/>
    </font>
    <font>
      <sz val="10"/>
      <color indexed="8"/>
      <name val="Verdana"/>
      <family val="2"/>
    </font>
    <font>
      <sz val="10"/>
      <color indexed="10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0"/>
      <color indexed="12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7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Helv"/>
    </font>
    <font>
      <sz val="12"/>
      <name val="Times New Roman"/>
      <family val="1"/>
    </font>
    <font>
      <b/>
      <sz val="9.1999999999999993"/>
      <name val="Tahoma"/>
      <family val="2"/>
    </font>
    <font>
      <sz val="9.1999999999999993"/>
      <name val="Tahoma"/>
      <family val="2"/>
    </font>
    <font>
      <sz val="11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DBEAFF"/>
        <bgColor indexed="64"/>
      </patternFill>
    </fill>
    <fill>
      <patternFill patternType="solid">
        <fgColor rgb="FFEEF4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AAAAAA"/>
      </left>
      <right/>
      <top style="medium">
        <color rgb="FFAAAAAA"/>
      </top>
      <bottom style="medium">
        <color rgb="FF999999"/>
      </bottom>
      <diagonal/>
    </border>
    <border>
      <left style="medium">
        <color rgb="FF999999"/>
      </left>
      <right/>
      <top style="medium">
        <color rgb="FFAAAAAA"/>
      </top>
      <bottom style="medium">
        <color rgb="FF999999"/>
      </bottom>
      <diagonal/>
    </border>
    <border>
      <left style="medium">
        <color rgb="FFAAAAAA"/>
      </left>
      <right/>
      <top/>
      <bottom style="medium">
        <color rgb="FF999999"/>
      </bottom>
      <diagonal/>
    </border>
    <border>
      <left style="medium">
        <color rgb="FFAAAAAA"/>
      </left>
      <right/>
      <top/>
      <bottom/>
      <diagonal/>
    </border>
    <border>
      <left style="medium">
        <color rgb="FF999999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 style="medium">
        <color rgb="FFAAAAAA"/>
      </bottom>
      <diagonal/>
    </border>
    <border>
      <left/>
      <right/>
      <top/>
      <bottom style="medium">
        <color rgb="FFAAAAAA"/>
      </bottom>
      <diagonal/>
    </border>
  </borders>
  <cellStyleXfs count="77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169" fontId="18" fillId="2" borderId="1" applyProtection="0"/>
    <xf numFmtId="169" fontId="18" fillId="2" borderId="1" applyProtection="0"/>
    <xf numFmtId="169" fontId="17" fillId="0" borderId="0" applyFill="0" applyBorder="0" applyProtection="0"/>
    <xf numFmtId="169" fontId="17" fillId="3" borderId="1" applyProtection="0"/>
    <xf numFmtId="169" fontId="17" fillId="4" borderId="1" applyProtection="0"/>
    <xf numFmtId="0" fontId="26" fillId="0" borderId="0"/>
    <xf numFmtId="37" fontId="4" fillId="0" borderId="0" applyFill="0" applyBorder="0" applyAlignment="0" applyProtection="0"/>
    <xf numFmtId="0" fontId="29" fillId="0" borderId="0"/>
    <xf numFmtId="44" fontId="27" fillId="0" borderId="0" applyFont="0" applyFill="0" applyBorder="0" applyAlignment="0" applyProtection="0"/>
    <xf numFmtId="5" fontId="4" fillId="0" borderId="0" applyFill="0" applyBorder="0" applyAlignment="0" applyProtection="0"/>
    <xf numFmtId="174" fontId="4" fillId="0" borderId="0" applyFill="0" applyBorder="0" applyAlignment="0" applyProtection="0"/>
    <xf numFmtId="2" fontId="4" fillId="0" borderId="0" applyFill="0" applyBorder="0" applyAlignment="0" applyProtection="0"/>
    <xf numFmtId="49" fontId="28" fillId="0" borderId="8">
      <alignment horizontal="center" vertical="center"/>
    </xf>
    <xf numFmtId="49" fontId="28" fillId="0" borderId="9">
      <alignment horizontal="center" vertical="center"/>
    </xf>
    <xf numFmtId="0" fontId="30" fillId="0" borderId="7" applyNumberFormat="0" applyFont="0" applyFill="0" applyAlignment="0">
      <alignment horizontal="left" vertical="top" wrapText="1"/>
    </xf>
    <xf numFmtId="0" fontId="4" fillId="0" borderId="0"/>
    <xf numFmtId="0" fontId="4" fillId="0" borderId="0"/>
    <xf numFmtId="0" fontId="4" fillId="0" borderId="0" applyNumberFormat="0" applyFont="0" applyFill="0" applyBorder="0" applyAlignment="0" applyProtection="0"/>
    <xf numFmtId="0" fontId="29" fillId="0" borderId="0"/>
    <xf numFmtId="0" fontId="4" fillId="0" borderId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9" borderId="0" applyNumberFormat="0" applyBorder="0" applyAlignment="0" applyProtection="0"/>
    <xf numFmtId="0" fontId="35" fillId="13" borderId="0" applyNumberFormat="0" applyBorder="0" applyAlignment="0" applyProtection="0"/>
    <xf numFmtId="0" fontId="36" fillId="30" borderId="16" applyNumberFormat="0" applyAlignment="0" applyProtection="0"/>
    <xf numFmtId="0" fontId="37" fillId="31" borderId="17" applyNumberFormat="0" applyAlignment="0" applyProtection="0"/>
    <xf numFmtId="0" fontId="38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40" fillId="0" borderId="18" applyNumberFormat="0" applyFill="0" applyAlignment="0" applyProtection="0"/>
    <xf numFmtId="0" fontId="41" fillId="0" borderId="19" applyNumberFormat="0" applyFill="0" applyAlignment="0" applyProtection="0"/>
    <xf numFmtId="0" fontId="42" fillId="0" borderId="20" applyNumberFormat="0" applyFill="0" applyAlignment="0" applyProtection="0"/>
    <xf numFmtId="0" fontId="42" fillId="0" borderId="0" applyNumberFormat="0" applyFill="0" applyBorder="0" applyAlignment="0" applyProtection="0"/>
    <xf numFmtId="0" fontId="43" fillId="17" borderId="16" applyNumberFormat="0" applyAlignment="0" applyProtection="0"/>
    <xf numFmtId="0" fontId="44" fillId="0" borderId="21" applyNumberFormat="0" applyFill="0" applyAlignment="0" applyProtection="0"/>
    <xf numFmtId="0" fontId="45" fillId="32" borderId="0" applyNumberFormat="0" applyBorder="0" applyAlignment="0" applyProtection="0"/>
    <xf numFmtId="0" fontId="4" fillId="33" borderId="22" applyNumberFormat="0" applyFont="0" applyAlignment="0" applyProtection="0"/>
    <xf numFmtId="0" fontId="46" fillId="30" borderId="23" applyNumberFormat="0" applyAlignment="0" applyProtection="0"/>
    <xf numFmtId="0" fontId="47" fillId="0" borderId="0" applyNumberFormat="0" applyFill="0" applyBorder="0" applyAlignment="0" applyProtection="0"/>
    <xf numFmtId="0" fontId="48" fillId="0" borderId="24" applyNumberFormat="0" applyFill="0" applyAlignment="0" applyProtection="0"/>
    <xf numFmtId="0" fontId="49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4" fillId="0" borderId="0"/>
    <xf numFmtId="0" fontId="52" fillId="0" borderId="0"/>
    <xf numFmtId="169" fontId="10" fillId="0" borderId="0" applyFill="0" applyBorder="0" applyProtection="0"/>
    <xf numFmtId="169" fontId="10" fillId="3" borderId="1" applyProtection="0"/>
    <xf numFmtId="169" fontId="10" fillId="4" borderId="1" applyProtection="0"/>
    <xf numFmtId="0" fontId="1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6" fillId="0" borderId="0" xfId="0" applyFont="1"/>
    <xf numFmtId="0" fontId="7" fillId="5" borderId="2" xfId="0" applyFont="1" applyFill="1" applyBorder="1" applyAlignment="1">
      <alignment horizontal="left" vertical="top"/>
    </xf>
    <xf numFmtId="0" fontId="0" fillId="5" borderId="3" xfId="0" applyFill="1" applyBorder="1"/>
    <xf numFmtId="0" fontId="8" fillId="5" borderId="4" xfId="0" applyFont="1" applyFill="1" applyBorder="1" applyAlignment="1">
      <alignment horizontal="left" vertical="top"/>
    </xf>
    <xf numFmtId="0" fontId="0" fillId="5" borderId="0" xfId="0" applyFill="1"/>
    <xf numFmtId="0" fontId="7" fillId="5" borderId="4" xfId="0" applyFont="1" applyFill="1" applyBorder="1" applyAlignment="1">
      <alignment horizontal="left" vertical="top"/>
    </xf>
    <xf numFmtId="1" fontId="12" fillId="0" borderId="0" xfId="0" applyNumberFormat="1" applyFont="1" applyFill="1" applyAlignment="1">
      <alignment horizontal="right"/>
    </xf>
    <xf numFmtId="167" fontId="12" fillId="0" borderId="0" xfId="0" applyNumberFormat="1" applyFont="1" applyFill="1" applyAlignment="1"/>
    <xf numFmtId="3" fontId="0" fillId="0" borderId="0" xfId="0" applyNumberFormat="1"/>
    <xf numFmtId="10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171" fontId="0" fillId="0" borderId="0" xfId="4" applyNumberFormat="1" applyFont="1"/>
    <xf numFmtId="0" fontId="9" fillId="6" borderId="5" xfId="0" applyFont="1" applyFill="1" applyBorder="1" applyAlignment="1">
      <alignment horizontal="center" vertical="top" wrapText="1"/>
    </xf>
    <xf numFmtId="9" fontId="0" fillId="0" borderId="0" xfId="4" applyFont="1"/>
    <xf numFmtId="165" fontId="12" fillId="0" borderId="0" xfId="1" applyNumberFormat="1" applyFont="1"/>
    <xf numFmtId="9" fontId="12" fillId="0" borderId="0" xfId="4" applyFont="1"/>
    <xf numFmtId="0" fontId="0" fillId="0" borderId="0" xfId="1" applyNumberFormat="1" applyFont="1"/>
    <xf numFmtId="3" fontId="13" fillId="0" borderId="0" xfId="0" applyNumberFormat="1" applyFont="1" applyBorder="1"/>
    <xf numFmtId="170" fontId="13" fillId="0" borderId="0" xfId="4" applyNumberFormat="1" applyFont="1" applyBorder="1"/>
    <xf numFmtId="0" fontId="9" fillId="6" borderId="4" xfId="0" applyFont="1" applyFill="1" applyBorder="1" applyAlignment="1">
      <alignment horizontal="center" vertical="top" wrapText="1"/>
    </xf>
    <xf numFmtId="168" fontId="0" fillId="0" borderId="0" xfId="0" applyNumberFormat="1"/>
    <xf numFmtId="16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 wrapText="1"/>
    </xf>
    <xf numFmtId="167" fontId="10" fillId="0" borderId="0" xfId="0" applyNumberFormat="1" applyFont="1" applyFill="1" applyBorder="1" applyAlignment="1">
      <alignment wrapText="1"/>
    </xf>
    <xf numFmtId="0" fontId="16" fillId="0" borderId="0" xfId="0" applyFont="1" applyAlignment="1">
      <alignment horizontal="center" wrapText="1"/>
    </xf>
    <xf numFmtId="170" fontId="16" fillId="0" borderId="0" xfId="4" applyNumberFormat="1" applyFont="1"/>
    <xf numFmtId="0" fontId="5" fillId="0" borderId="0" xfId="3" applyAlignment="1" applyProtection="1"/>
    <xf numFmtId="0" fontId="0" fillId="0" borderId="0" xfId="0" applyFill="1"/>
    <xf numFmtId="164" fontId="0" fillId="0" borderId="0" xfId="0" applyNumberFormat="1"/>
    <xf numFmtId="0" fontId="19" fillId="0" borderId="0" xfId="0" applyFont="1"/>
    <xf numFmtId="170" fontId="0" fillId="0" borderId="0" xfId="4" applyNumberFormat="1" applyFont="1"/>
    <xf numFmtId="9" fontId="0" fillId="0" borderId="0" xfId="4" applyNumberFormat="1" applyFont="1"/>
    <xf numFmtId="0" fontId="20" fillId="0" borderId="0" xfId="0" applyFont="1"/>
    <xf numFmtId="0" fontId="21" fillId="0" borderId="0" xfId="0" applyFont="1"/>
    <xf numFmtId="173" fontId="21" fillId="0" borderId="0" xfId="2" applyNumberFormat="1" applyFont="1"/>
    <xf numFmtId="0" fontId="22" fillId="0" borderId="0" xfId="0" applyFont="1"/>
    <xf numFmtId="0" fontId="23" fillId="0" borderId="0" xfId="0" applyFont="1"/>
    <xf numFmtId="172" fontId="23" fillId="0" borderId="0" xfId="0" applyNumberFormat="1" applyFont="1"/>
    <xf numFmtId="0" fontId="23" fillId="0" borderId="6" xfId="0" applyFont="1" applyBorder="1"/>
    <xf numFmtId="17" fontId="23" fillId="0" borderId="0" xfId="0" applyNumberFormat="1" applyFont="1"/>
    <xf numFmtId="3" fontId="23" fillId="0" borderId="0" xfId="0" applyNumberFormat="1" applyFont="1"/>
    <xf numFmtId="17" fontId="23" fillId="0" borderId="0" xfId="0" applyNumberFormat="1" applyFont="1" applyFill="1"/>
    <xf numFmtId="3" fontId="23" fillId="0" borderId="0" xfId="0" applyNumberFormat="1" applyFont="1" applyFill="1"/>
    <xf numFmtId="0" fontId="23" fillId="0" borderId="0" xfId="0" applyFont="1" applyAlignment="1">
      <alignment horizontal="left"/>
    </xf>
    <xf numFmtId="171" fontId="23" fillId="0" borderId="0" xfId="4" applyNumberFormat="1" applyFont="1"/>
    <xf numFmtId="173" fontId="23" fillId="0" borderId="0" xfId="2" applyNumberFormat="1" applyFont="1"/>
    <xf numFmtId="0" fontId="23" fillId="0" borderId="0" xfId="0" applyFont="1" applyFill="1"/>
    <xf numFmtId="166" fontId="23" fillId="0" borderId="0" xfId="0" applyNumberFormat="1" applyFont="1" applyFill="1" applyBorder="1"/>
    <xf numFmtId="0" fontId="24" fillId="0" borderId="6" xfId="0" applyFont="1" applyBorder="1"/>
    <xf numFmtId="0" fontId="24" fillId="0" borderId="0" xfId="0" applyFont="1"/>
    <xf numFmtId="173" fontId="24" fillId="0" borderId="0" xfId="2" applyNumberFormat="1" applyFont="1"/>
    <xf numFmtId="170" fontId="23" fillId="0" borderId="0" xfId="4" applyNumberFormat="1" applyFont="1"/>
    <xf numFmtId="0" fontId="25" fillId="0" borderId="0" xfId="0" applyFont="1"/>
    <xf numFmtId="0" fontId="32" fillId="7" borderId="10" xfId="0" applyFont="1" applyFill="1" applyBorder="1" applyAlignment="1">
      <alignment horizontal="right" vertical="center" indent="1"/>
    </xf>
    <xf numFmtId="0" fontId="32" fillId="11" borderId="10" xfId="0" applyFont="1" applyFill="1" applyBorder="1" applyAlignment="1">
      <alignment horizontal="right" vertical="center" indent="1"/>
    </xf>
    <xf numFmtId="0" fontId="31" fillId="8" borderId="11" xfId="0" applyFont="1" applyFill="1" applyBorder="1" applyAlignment="1">
      <alignment horizontal="center" wrapText="1"/>
    </xf>
    <xf numFmtId="0" fontId="31" fillId="8" borderId="12" xfId="0" applyFont="1" applyFill="1" applyBorder="1" applyAlignment="1">
      <alignment horizontal="center" wrapText="1"/>
    </xf>
    <xf numFmtId="0" fontId="31" fillId="9" borderId="13" xfId="0" applyFont="1" applyFill="1" applyBorder="1" applyAlignment="1">
      <alignment horizontal="left" vertical="center" indent="1"/>
    </xf>
    <xf numFmtId="0" fontId="31" fillId="10" borderId="13" xfId="0" applyFont="1" applyFill="1" applyBorder="1" applyAlignment="1">
      <alignment horizontal="left" vertical="center" indent="1"/>
    </xf>
    <xf numFmtId="0" fontId="31" fillId="7" borderId="10" xfId="0" applyFont="1" applyFill="1" applyBorder="1" applyAlignment="1">
      <alignment horizontal="right" vertical="center" indent="1"/>
    </xf>
    <xf numFmtId="0" fontId="31" fillId="11" borderId="10" xfId="0" applyFont="1" applyFill="1" applyBorder="1" applyAlignment="1">
      <alignment horizontal="right" vertical="center" indent="1"/>
    </xf>
    <xf numFmtId="0" fontId="31" fillId="9" borderId="14" xfId="0" applyFont="1" applyFill="1" applyBorder="1" applyAlignment="1">
      <alignment horizontal="left" vertical="center" indent="1"/>
    </xf>
    <xf numFmtId="0" fontId="32" fillId="7" borderId="15" xfId="0" applyFont="1" applyFill="1" applyBorder="1" applyAlignment="1">
      <alignment horizontal="right" vertical="center" indent="1"/>
    </xf>
    <xf numFmtId="0" fontId="31" fillId="7" borderId="15" xfId="0" applyFont="1" applyFill="1" applyBorder="1" applyAlignment="1">
      <alignment horizontal="right" vertical="center" indent="1"/>
    </xf>
    <xf numFmtId="1" fontId="12" fillId="0" borderId="0" xfId="0" applyNumberFormat="1" applyFont="1" applyFill="1" applyBorder="1" applyAlignment="1">
      <alignment horizontal="right"/>
    </xf>
    <xf numFmtId="167" fontId="12" fillId="0" borderId="0" xfId="0" applyNumberFormat="1" applyFont="1" applyFill="1" applyBorder="1" applyAlignment="1"/>
    <xf numFmtId="0" fontId="0" fillId="0" borderId="0" xfId="0" applyBorder="1"/>
    <xf numFmtId="171" fontId="0" fillId="0" borderId="0" xfId="4" applyNumberFormat="1" applyFont="1" applyBorder="1"/>
    <xf numFmtId="166" fontId="10" fillId="0" borderId="0" xfId="0" applyNumberFormat="1" applyFont="1" applyFill="1" applyBorder="1" applyAlignment="1">
      <alignment wrapText="1"/>
    </xf>
    <xf numFmtId="0" fontId="0" fillId="0" borderId="0" xfId="0" applyFill="1" applyBorder="1"/>
    <xf numFmtId="0" fontId="33" fillId="0" borderId="0" xfId="0" applyFont="1"/>
    <xf numFmtId="0" fontId="33" fillId="0" borderId="0" xfId="0" applyFont="1" applyAlignment="1">
      <alignment horizontal="right"/>
    </xf>
    <xf numFmtId="165" fontId="33" fillId="0" borderId="0" xfId="1" applyNumberFormat="1" applyFont="1"/>
    <xf numFmtId="171" fontId="33" fillId="0" borderId="0" xfId="4" applyNumberFormat="1" applyFont="1"/>
    <xf numFmtId="3" fontId="33" fillId="0" borderId="0" xfId="0" applyNumberFormat="1" applyFont="1" applyFill="1" applyBorder="1"/>
    <xf numFmtId="165" fontId="33" fillId="0" borderId="0" xfId="0" applyNumberFormat="1" applyFont="1"/>
    <xf numFmtId="3" fontId="33" fillId="0" borderId="0" xfId="24" applyNumberFormat="1" applyFont="1" applyFill="1" applyBorder="1"/>
    <xf numFmtId="3" fontId="33" fillId="0" borderId="0" xfId="24" applyNumberFormat="1" applyFont="1" applyFill="1" applyBorder="1" applyAlignment="1"/>
    <xf numFmtId="3" fontId="33" fillId="0" borderId="0" xfId="24" applyNumberFormat="1" applyFont="1" applyFill="1" applyBorder="1" applyAlignment="1">
      <alignment horizontal="right"/>
    </xf>
    <xf numFmtId="0" fontId="28" fillId="0" borderId="0" xfId="24" applyFont="1" applyFill="1" applyBorder="1" applyAlignment="1">
      <alignment horizontal="right"/>
    </xf>
    <xf numFmtId="0" fontId="28" fillId="0" borderId="0" xfId="24" applyFont="1" applyBorder="1" applyAlignment="1">
      <alignment horizontal="right"/>
    </xf>
    <xf numFmtId="170" fontId="11" fillId="0" borderId="0" xfId="4" applyNumberFormat="1" applyFont="1" applyFill="1" applyBorder="1" applyAlignment="1">
      <alignment wrapText="1"/>
    </xf>
    <xf numFmtId="0" fontId="4" fillId="0" borderId="0" xfId="66"/>
    <xf numFmtId="0" fontId="4" fillId="0" borderId="0" xfId="0" applyFont="1" applyAlignment="1">
      <alignment horizontal="center" wrapText="1"/>
    </xf>
    <xf numFmtId="167" fontId="12" fillId="0" borderId="0" xfId="0" applyNumberFormat="1" applyFont="1"/>
    <xf numFmtId="0" fontId="50" fillId="0" borderId="0" xfId="0" applyFont="1"/>
    <xf numFmtId="165" fontId="50" fillId="0" borderId="0" xfId="1" applyNumberFormat="1" applyFont="1"/>
    <xf numFmtId="9" fontId="50" fillId="0" borderId="0" xfId="4" applyNumberFormat="1" applyFont="1"/>
    <xf numFmtId="167" fontId="50" fillId="0" borderId="0" xfId="0" applyNumberFormat="1" applyFont="1"/>
    <xf numFmtId="165" fontId="50" fillId="0" borderId="0" xfId="0" applyNumberFormat="1" applyFont="1"/>
    <xf numFmtId="3" fontId="33" fillId="0" borderId="0" xfId="1" applyNumberFormat="1" applyFont="1"/>
    <xf numFmtId="5" fontId="51" fillId="0" borderId="0" xfId="67" applyNumberFormat="1" applyFont="1"/>
    <xf numFmtId="5" fontId="0" fillId="0" borderId="0" xfId="0" applyNumberFormat="1"/>
    <xf numFmtId="37" fontId="33" fillId="0" borderId="0" xfId="68" applyNumberFormat="1" applyFont="1"/>
    <xf numFmtId="173" fontId="23" fillId="0" borderId="6" xfId="2" applyNumberFormat="1" applyFont="1" applyFill="1" applyBorder="1"/>
    <xf numFmtId="3" fontId="33" fillId="0" borderId="0" xfId="1" applyNumberFormat="1" applyFont="1" applyFill="1"/>
    <xf numFmtId="0" fontId="28" fillId="0" borderId="0" xfId="0" applyFont="1"/>
    <xf numFmtId="1" fontId="53" fillId="0" borderId="0" xfId="0" applyNumberFormat="1" applyFont="1" applyFill="1" applyAlignment="1">
      <alignment horizontal="center"/>
    </xf>
    <xf numFmtId="1" fontId="53" fillId="0" borderId="0" xfId="0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horizontal="right" vertical="center" indent="1"/>
    </xf>
    <xf numFmtId="0" fontId="8" fillId="5" borderId="25" xfId="0" applyFont="1" applyFill="1" applyBorder="1" applyAlignment="1">
      <alignment horizontal="center" vertical="top" wrapText="1"/>
    </xf>
    <xf numFmtId="0" fontId="8" fillId="5" borderId="26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</cellXfs>
  <cellStyles count="77">
    <cellStyle name="20% - Accent1 2" xfId="25" xr:uid="{00000000-0005-0000-0000-000000000000}"/>
    <cellStyle name="20% - Accent2 2" xfId="26" xr:uid="{00000000-0005-0000-0000-000001000000}"/>
    <cellStyle name="20% - Accent3 2" xfId="27" xr:uid="{00000000-0005-0000-0000-000002000000}"/>
    <cellStyle name="20% - Accent4 2" xfId="28" xr:uid="{00000000-0005-0000-0000-000003000000}"/>
    <cellStyle name="20% - Accent5 2" xfId="29" xr:uid="{00000000-0005-0000-0000-000004000000}"/>
    <cellStyle name="20% - Accent6 2" xfId="30" xr:uid="{00000000-0005-0000-0000-000005000000}"/>
    <cellStyle name="40% - Accent1 2" xfId="31" xr:uid="{00000000-0005-0000-0000-000006000000}"/>
    <cellStyle name="40% - Accent2 2" xfId="32" xr:uid="{00000000-0005-0000-0000-000007000000}"/>
    <cellStyle name="40% - Accent3 2" xfId="33" xr:uid="{00000000-0005-0000-0000-000008000000}"/>
    <cellStyle name="40% - Accent4 2" xfId="34" xr:uid="{00000000-0005-0000-0000-000009000000}"/>
    <cellStyle name="40% - Accent5 2" xfId="35" xr:uid="{00000000-0005-0000-0000-00000A000000}"/>
    <cellStyle name="40% - Accent6 2" xfId="36" xr:uid="{00000000-0005-0000-0000-00000B000000}"/>
    <cellStyle name="60% - Accent1 2" xfId="37" xr:uid="{00000000-0005-0000-0000-00000C000000}"/>
    <cellStyle name="60% - Accent2 2" xfId="38" xr:uid="{00000000-0005-0000-0000-00000D000000}"/>
    <cellStyle name="60% - Accent3 2" xfId="39" xr:uid="{00000000-0005-0000-0000-00000E000000}"/>
    <cellStyle name="60% - Accent4 2" xfId="40" xr:uid="{00000000-0005-0000-0000-00000F000000}"/>
    <cellStyle name="60% - Accent5 2" xfId="41" xr:uid="{00000000-0005-0000-0000-000010000000}"/>
    <cellStyle name="60% - Accent6 2" xfId="42" xr:uid="{00000000-0005-0000-0000-000011000000}"/>
    <cellStyle name="Accent1 2" xfId="43" xr:uid="{00000000-0005-0000-0000-000012000000}"/>
    <cellStyle name="Accent2 2" xfId="44" xr:uid="{00000000-0005-0000-0000-000013000000}"/>
    <cellStyle name="Accent3 2" xfId="45" xr:uid="{00000000-0005-0000-0000-000014000000}"/>
    <cellStyle name="Accent4 2" xfId="46" xr:uid="{00000000-0005-0000-0000-000015000000}"/>
    <cellStyle name="Accent5 2" xfId="47" xr:uid="{00000000-0005-0000-0000-000016000000}"/>
    <cellStyle name="Accent6 2" xfId="48" xr:uid="{00000000-0005-0000-0000-000017000000}"/>
    <cellStyle name="Bad 2" xfId="49" xr:uid="{00000000-0005-0000-0000-000018000000}"/>
    <cellStyle name="Calculation 2" xfId="50" xr:uid="{00000000-0005-0000-0000-000019000000}"/>
    <cellStyle name="Check Cell 2" xfId="51" xr:uid="{00000000-0005-0000-0000-00001A000000}"/>
    <cellStyle name="Comma" xfId="1" builtinId="3"/>
    <cellStyle name="Comma0" xfId="11" xr:uid="{00000000-0005-0000-0000-00001C000000}"/>
    <cellStyle name="Comma1 - Style1" xfId="12" xr:uid="{00000000-0005-0000-0000-00001D000000}"/>
    <cellStyle name="Currency" xfId="2" builtinId="4"/>
    <cellStyle name="Currency 2" xfId="13" xr:uid="{00000000-0005-0000-0000-00001F000000}"/>
    <cellStyle name="Currency0" xfId="14" xr:uid="{00000000-0005-0000-0000-000020000000}"/>
    <cellStyle name="Date" xfId="15" xr:uid="{00000000-0005-0000-0000-000021000000}"/>
    <cellStyle name="Explanatory Text 2" xfId="52" xr:uid="{00000000-0005-0000-0000-000022000000}"/>
    <cellStyle name="Fixed" xfId="16" xr:uid="{00000000-0005-0000-0000-000023000000}"/>
    <cellStyle name="Good 2" xfId="53" xr:uid="{00000000-0005-0000-0000-000024000000}"/>
    <cellStyle name="Heading 1 2" xfId="54" xr:uid="{00000000-0005-0000-0000-000025000000}"/>
    <cellStyle name="Heading 2 2" xfId="55" xr:uid="{00000000-0005-0000-0000-000026000000}"/>
    <cellStyle name="Heading 3 2" xfId="56" xr:uid="{00000000-0005-0000-0000-000027000000}"/>
    <cellStyle name="Heading 4 2" xfId="57" xr:uid="{00000000-0005-0000-0000-000028000000}"/>
    <cellStyle name="Hyperlink" xfId="3" builtinId="8"/>
    <cellStyle name="Input 2" xfId="58" xr:uid="{00000000-0005-0000-0000-00002A000000}"/>
    <cellStyle name="Linked Cell 2" xfId="59" xr:uid="{00000000-0005-0000-0000-00002B000000}"/>
    <cellStyle name="Neutral 2" xfId="60" xr:uid="{00000000-0005-0000-0000-00002C000000}"/>
    <cellStyle name="Normal" xfId="0" builtinId="0"/>
    <cellStyle name="Normal (bold, center, center, A10)" xfId="17" xr:uid="{00000000-0005-0000-0000-00002E000000}"/>
    <cellStyle name="Normal (bold, underlined, center, center, A10)" xfId="18" xr:uid="{00000000-0005-0000-0000-00002F000000}"/>
    <cellStyle name="Normal (borders)" xfId="19" xr:uid="{00000000-0005-0000-0000-000030000000}"/>
    <cellStyle name="Normal 10" xfId="69" xr:uid="{00000000-0005-0000-0000-000031000000}"/>
    <cellStyle name="Normal 2" xfId="20" xr:uid="{00000000-0005-0000-0000-000032000000}"/>
    <cellStyle name="Normal 3" xfId="21" xr:uid="{00000000-0005-0000-0000-000033000000}"/>
    <cellStyle name="Normal 4" xfId="10" xr:uid="{00000000-0005-0000-0000-000034000000}"/>
    <cellStyle name="Normal 4 2" xfId="74" xr:uid="{00000000-0005-0000-0000-000035000000}"/>
    <cellStyle name="Normal 5" xfId="24" xr:uid="{00000000-0005-0000-0000-000036000000}"/>
    <cellStyle name="Normal 6" xfId="66" xr:uid="{00000000-0005-0000-0000-000037000000}"/>
    <cellStyle name="Normal 7" xfId="67" xr:uid="{00000000-0005-0000-0000-000038000000}"/>
    <cellStyle name="Normal 7 2" xfId="75" xr:uid="{00000000-0005-0000-0000-000039000000}"/>
    <cellStyle name="Normal 8" xfId="68" xr:uid="{00000000-0005-0000-0000-00003A000000}"/>
    <cellStyle name="Normal 8 2" xfId="76" xr:uid="{00000000-0005-0000-0000-00003B000000}"/>
    <cellStyle name="Normal 9" xfId="70" xr:uid="{00000000-0005-0000-0000-00003C000000}"/>
    <cellStyle name="Note 2" xfId="61" xr:uid="{00000000-0005-0000-0000-00003D000000}"/>
    <cellStyle name="Output 2" xfId="62" xr:uid="{00000000-0005-0000-0000-00003E000000}"/>
    <cellStyle name="Percent" xfId="4" builtinId="5"/>
    <cellStyle name="Reset " xfId="22" xr:uid="{00000000-0005-0000-0000-000040000000}"/>
    <cellStyle name="Reset  - Style2" xfId="23" xr:uid="{00000000-0005-0000-0000-000041000000}"/>
    <cellStyle name="styleColumnTitles" xfId="5" xr:uid="{00000000-0005-0000-0000-000042000000}"/>
    <cellStyle name="styleDateRange" xfId="6" xr:uid="{00000000-0005-0000-0000-000043000000}"/>
    <cellStyle name="styleNormal" xfId="7" xr:uid="{00000000-0005-0000-0000-000044000000}"/>
    <cellStyle name="styleNormal 2" xfId="71" xr:uid="{00000000-0005-0000-0000-000045000000}"/>
    <cellStyle name="styleSeriesAttributes" xfId="8" xr:uid="{00000000-0005-0000-0000-000046000000}"/>
    <cellStyle name="styleSeriesAttributes 2" xfId="72" xr:uid="{00000000-0005-0000-0000-000047000000}"/>
    <cellStyle name="styleSeriesData" xfId="9" xr:uid="{00000000-0005-0000-0000-000048000000}"/>
    <cellStyle name="styleSeriesData 2" xfId="73" xr:uid="{00000000-0005-0000-0000-000049000000}"/>
    <cellStyle name="Title 2" xfId="63" xr:uid="{00000000-0005-0000-0000-00004A000000}"/>
    <cellStyle name="Total 2" xfId="64" xr:uid="{00000000-0005-0000-0000-00004B000000}"/>
    <cellStyle name="Warning Text 2" xfId="65" xr:uid="{00000000-0005-0000-0000-00004C000000}"/>
  </cellStyles>
  <dxfs count="3"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 i="1"/>
              <a:t>Legislatively Approved  Operating Appropriations Compared to the Spending</a:t>
            </a:r>
            <a:r>
              <a:rPr lang="en-US" sz="1100" i="1" baseline="0"/>
              <a:t> Cap</a:t>
            </a:r>
            <a:endParaRPr lang="en-US" sz="1100" i="1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095966010113838"/>
          <c:y val="8.2680239294412525E-2"/>
          <c:w val="0.86069688503013375"/>
          <c:h val="0.753050530845806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Graph!$H$62</c:f>
              <c:strCache>
                <c:ptCount val="1"/>
                <c:pt idx="0">
                  <c:v>Spending Cap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Graph!$A$66:$A$84</c:f>
              <c:strCache>
                <c:ptCount val="19"/>
                <c:pt idx="0">
                  <c:v>1981-1983</c:v>
                </c:pt>
                <c:pt idx="1">
                  <c:v>1983-1985</c:v>
                </c:pt>
                <c:pt idx="2">
                  <c:v>1985-1987</c:v>
                </c:pt>
                <c:pt idx="3">
                  <c:v>1987-1989</c:v>
                </c:pt>
                <c:pt idx="4">
                  <c:v>1989-1991</c:v>
                </c:pt>
                <c:pt idx="5">
                  <c:v>1991-1993</c:v>
                </c:pt>
                <c:pt idx="6">
                  <c:v>1993-1995</c:v>
                </c:pt>
                <c:pt idx="7">
                  <c:v>1995-1997</c:v>
                </c:pt>
                <c:pt idx="8">
                  <c:v>1997-1999</c:v>
                </c:pt>
                <c:pt idx="9">
                  <c:v>1999-2001</c:v>
                </c:pt>
                <c:pt idx="10">
                  <c:v>2001-2003</c:v>
                </c:pt>
                <c:pt idx="11">
                  <c:v>2003-2005</c:v>
                </c:pt>
                <c:pt idx="12">
                  <c:v>2005-2007</c:v>
                </c:pt>
                <c:pt idx="13">
                  <c:v>2007-2009</c:v>
                </c:pt>
                <c:pt idx="14">
                  <c:v>2009-2011</c:v>
                </c:pt>
                <c:pt idx="15">
                  <c:v>2011-2013</c:v>
                </c:pt>
                <c:pt idx="16">
                  <c:v>2013-2015</c:v>
                </c:pt>
                <c:pt idx="17">
                  <c:v>2015-2017</c:v>
                </c:pt>
                <c:pt idx="18">
                  <c:v>2017-2019</c:v>
                </c:pt>
              </c:strCache>
            </c:strRef>
          </c:cat>
          <c:val>
            <c:numRef>
              <c:f>Graph!$H$66:$H$84</c:f>
              <c:numCache>
                <c:formatCode>_(* #,##0_);_(* \(#,##0\);_(* "-"??_);_(@_)</c:formatCode>
                <c:ptCount val="19"/>
                <c:pt idx="0">
                  <c:v>884473087.09346855</c:v>
                </c:pt>
                <c:pt idx="1">
                  <c:v>1120551601.8274741</c:v>
                </c:pt>
                <c:pt idx="2">
                  <c:v>1267306050.7726455</c:v>
                </c:pt>
                <c:pt idx="3">
                  <c:v>1435107787.2210591</c:v>
                </c:pt>
                <c:pt idx="4">
                  <c:v>1713979614.5358195</c:v>
                </c:pt>
                <c:pt idx="5">
                  <c:v>2127001671.3064256</c:v>
                </c:pt>
                <c:pt idx="6">
                  <c:v>2543492778.5146537</c:v>
                </c:pt>
                <c:pt idx="7">
                  <c:v>2987960719.5557413</c:v>
                </c:pt>
                <c:pt idx="8">
                  <c:v>3514421012.6280708</c:v>
                </c:pt>
                <c:pt idx="9">
                  <c:v>4028935956.9147687</c:v>
                </c:pt>
                <c:pt idx="10">
                  <c:v>4712752238.0039196</c:v>
                </c:pt>
                <c:pt idx="11">
                  <c:v>5242628213.3479748</c:v>
                </c:pt>
                <c:pt idx="12">
                  <c:v>6025048894.2551918</c:v>
                </c:pt>
                <c:pt idx="13">
                  <c:v>7043611769.0681801</c:v>
                </c:pt>
                <c:pt idx="14">
                  <c:v>7949250845.8188477</c:v>
                </c:pt>
                <c:pt idx="15">
                  <c:v>7838113908.3251905</c:v>
                </c:pt>
                <c:pt idx="16">
                  <c:v>8314269732.5776482</c:v>
                </c:pt>
                <c:pt idx="17">
                  <c:v>8938825863.7500668</c:v>
                </c:pt>
                <c:pt idx="18">
                  <c:v>9377543764.4565144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9-4FD6-A137-213F05318089}"/>
            </c:ext>
          </c:extLst>
        </c:ser>
        <c:ser>
          <c:idx val="1"/>
          <c:order val="1"/>
          <c:tx>
            <c:strRef>
              <c:f>Graph!$I$62</c:f>
              <c:strCache>
                <c:ptCount val="1"/>
                <c:pt idx="0">
                  <c:v>Actual Exp</c:v>
                </c:pt>
              </c:strCache>
            </c:strRef>
          </c:tx>
          <c:invertIfNegative val="0"/>
          <c:dLbls>
            <c:dLbl>
              <c:idx val="18"/>
              <c:layout>
                <c:manualLayout>
                  <c:x val="0"/>
                  <c:y val="0.399664147774979"/>
                </c:manualLayout>
              </c:layout>
              <c:tx>
                <c:rich>
                  <a:bodyPr rot="-5400000" vert="horz"/>
                  <a:lstStyle/>
                  <a:p>
                    <a:pPr>
                      <a:defRPr sz="1050"/>
                    </a:pPr>
                    <a:r>
                      <a:rPr lang="en-US" sz="1050"/>
                      <a:t> </a:t>
                    </a:r>
                    <a:r>
                      <a:rPr lang="en-US" sz="1050" b="1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EXECUTIVE BUDGET * 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0C9-4FD6-A137-213F053180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Graph!$A$66:$A$84</c:f>
              <c:strCache>
                <c:ptCount val="19"/>
                <c:pt idx="0">
                  <c:v>1981-1983</c:v>
                </c:pt>
                <c:pt idx="1">
                  <c:v>1983-1985</c:v>
                </c:pt>
                <c:pt idx="2">
                  <c:v>1985-1987</c:v>
                </c:pt>
                <c:pt idx="3">
                  <c:v>1987-1989</c:v>
                </c:pt>
                <c:pt idx="4">
                  <c:v>1989-1991</c:v>
                </c:pt>
                <c:pt idx="5">
                  <c:v>1991-1993</c:v>
                </c:pt>
                <c:pt idx="6">
                  <c:v>1993-1995</c:v>
                </c:pt>
                <c:pt idx="7">
                  <c:v>1995-1997</c:v>
                </c:pt>
                <c:pt idx="8">
                  <c:v>1997-1999</c:v>
                </c:pt>
                <c:pt idx="9">
                  <c:v>1999-2001</c:v>
                </c:pt>
                <c:pt idx="10">
                  <c:v>2001-2003</c:v>
                </c:pt>
                <c:pt idx="11">
                  <c:v>2003-2005</c:v>
                </c:pt>
                <c:pt idx="12">
                  <c:v>2005-2007</c:v>
                </c:pt>
                <c:pt idx="13">
                  <c:v>2007-2009</c:v>
                </c:pt>
                <c:pt idx="14">
                  <c:v>2009-2011</c:v>
                </c:pt>
                <c:pt idx="15">
                  <c:v>2011-2013</c:v>
                </c:pt>
                <c:pt idx="16">
                  <c:v>2013-2015</c:v>
                </c:pt>
                <c:pt idx="17">
                  <c:v>2015-2017</c:v>
                </c:pt>
                <c:pt idx="18">
                  <c:v>2017-2019</c:v>
                </c:pt>
              </c:strCache>
            </c:strRef>
          </c:cat>
          <c:val>
            <c:numRef>
              <c:f>Graph!$I$66:$I$84</c:f>
              <c:numCache>
                <c:formatCode>_(* #,##0_);_(* \(#,##0\);_(* "-"??_);_(@_)</c:formatCode>
                <c:ptCount val="19"/>
                <c:pt idx="0">
                  <c:v>820364155</c:v>
                </c:pt>
                <c:pt idx="1">
                  <c:v>826105014</c:v>
                </c:pt>
                <c:pt idx="2">
                  <c:v>1003213421</c:v>
                </c:pt>
                <c:pt idx="3">
                  <c:v>1203713280</c:v>
                </c:pt>
                <c:pt idx="4">
                  <c:v>1572882967</c:v>
                </c:pt>
                <c:pt idx="5">
                  <c:v>1996582365</c:v>
                </c:pt>
                <c:pt idx="6">
                  <c:v>2126703943</c:v>
                </c:pt>
                <c:pt idx="7">
                  <c:v>2492715422</c:v>
                </c:pt>
                <c:pt idx="8">
                  <c:v>2953659473</c:v>
                </c:pt>
                <c:pt idx="9">
                  <c:v>3206385429</c:v>
                </c:pt>
                <c:pt idx="10">
                  <c:v>3796284440</c:v>
                </c:pt>
                <c:pt idx="11">
                  <c:v>4834867448</c:v>
                </c:pt>
                <c:pt idx="12">
                  <c:v>5797914444</c:v>
                </c:pt>
                <c:pt idx="13">
                  <c:v>6802121408</c:v>
                </c:pt>
                <c:pt idx="14">
                  <c:v>6548441906</c:v>
                </c:pt>
                <c:pt idx="15">
                  <c:v>6204610073</c:v>
                </c:pt>
                <c:pt idx="16">
                  <c:v>6596067221</c:v>
                </c:pt>
                <c:pt idx="17">
                  <c:v>7296769113</c:v>
                </c:pt>
                <c:pt idx="18">
                  <c:v>8045473776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C9-4FD6-A137-213F0531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16190472"/>
        <c:axId val="116190864"/>
      </c:barChart>
      <c:catAx>
        <c:axId val="116190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Fiscal Years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61908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619086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6190472"/>
        <c:crosses val="autoZero"/>
        <c:crossBetween val="between"/>
        <c:majorUnit val="2000000000"/>
        <c:dispUnits>
          <c:builtInUnit val="billions"/>
          <c:dispUnitsLbl>
            <c:layout>
              <c:manualLayout>
                <c:xMode val="edge"/>
                <c:yMode val="edge"/>
                <c:x val="2.3771809203373604E-2"/>
                <c:y val="6.5491264428605783E-2"/>
              </c:manualLayout>
            </c:layout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</c:dispUnitsLbl>
        </c:dispUnits>
      </c:valAx>
    </c:plotArea>
    <c:plotVisOnly val="1"/>
    <c:dispBlanksAs val="gap"/>
    <c:showDLblsOverMax val="0"/>
  </c:chart>
  <c:printSettings>
    <c:headerFooter alignWithMargins="0"/>
    <c:pageMargins b="1" l="0.75000000000000089" r="0.75000000000000089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Legislatively Approved  Operating Appropriations Compared to the Spending Cap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287762504945801"/>
          <c:y val="9.5449356919027784E-2"/>
          <c:w val="0.86069688503013375"/>
          <c:h val="0.753050530845806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Graph!$H$62</c:f>
              <c:strCache>
                <c:ptCount val="1"/>
                <c:pt idx="0">
                  <c:v>Spending Cap</c:v>
                </c:pt>
              </c:strCache>
            </c:strRef>
          </c:tx>
          <c:spPr>
            <a:ln>
              <a:solidFill>
                <a:srgbClr val="4F81BD"/>
              </a:solidFill>
            </a:ln>
          </c:spPr>
          <c:invertIfNegative val="0"/>
          <c:cat>
            <c:strRef>
              <c:f>Graph!$A$66:$A$84</c:f>
              <c:strCache>
                <c:ptCount val="19"/>
                <c:pt idx="0">
                  <c:v>1981-1983</c:v>
                </c:pt>
                <c:pt idx="1">
                  <c:v>1983-1985</c:v>
                </c:pt>
                <c:pt idx="2">
                  <c:v>1985-1987</c:v>
                </c:pt>
                <c:pt idx="3">
                  <c:v>1987-1989</c:v>
                </c:pt>
                <c:pt idx="4">
                  <c:v>1989-1991</c:v>
                </c:pt>
                <c:pt idx="5">
                  <c:v>1991-1993</c:v>
                </c:pt>
                <c:pt idx="6">
                  <c:v>1993-1995</c:v>
                </c:pt>
                <c:pt idx="7">
                  <c:v>1995-1997</c:v>
                </c:pt>
                <c:pt idx="8">
                  <c:v>1997-1999</c:v>
                </c:pt>
                <c:pt idx="9">
                  <c:v>1999-2001</c:v>
                </c:pt>
                <c:pt idx="10">
                  <c:v>2001-2003</c:v>
                </c:pt>
                <c:pt idx="11">
                  <c:v>2003-2005</c:v>
                </c:pt>
                <c:pt idx="12">
                  <c:v>2005-2007</c:v>
                </c:pt>
                <c:pt idx="13">
                  <c:v>2007-2009</c:v>
                </c:pt>
                <c:pt idx="14">
                  <c:v>2009-2011</c:v>
                </c:pt>
                <c:pt idx="15">
                  <c:v>2011-2013</c:v>
                </c:pt>
                <c:pt idx="16">
                  <c:v>2013-2015</c:v>
                </c:pt>
                <c:pt idx="17">
                  <c:v>2015-2017</c:v>
                </c:pt>
                <c:pt idx="18">
                  <c:v>2017-2019</c:v>
                </c:pt>
              </c:strCache>
            </c:strRef>
          </c:cat>
          <c:val>
            <c:numRef>
              <c:f>Graph!$H$66:$H$84</c:f>
              <c:numCache>
                <c:formatCode>_(* #,##0_);_(* \(#,##0\);_(* "-"??_);_(@_)</c:formatCode>
                <c:ptCount val="19"/>
                <c:pt idx="0">
                  <c:v>884473087.09346855</c:v>
                </c:pt>
                <c:pt idx="1">
                  <c:v>1120551601.8274741</c:v>
                </c:pt>
                <c:pt idx="2">
                  <c:v>1267306050.7726455</c:v>
                </c:pt>
                <c:pt idx="3">
                  <c:v>1435107787.2210591</c:v>
                </c:pt>
                <c:pt idx="4">
                  <c:v>1713979614.5358195</c:v>
                </c:pt>
                <c:pt idx="5">
                  <c:v>2127001671.3064256</c:v>
                </c:pt>
                <c:pt idx="6">
                  <c:v>2543492778.5146537</c:v>
                </c:pt>
                <c:pt idx="7">
                  <c:v>2987960719.5557413</c:v>
                </c:pt>
                <c:pt idx="8">
                  <c:v>3514421012.6280708</c:v>
                </c:pt>
                <c:pt idx="9">
                  <c:v>4028935956.9147687</c:v>
                </c:pt>
                <c:pt idx="10">
                  <c:v>4712752238.0039196</c:v>
                </c:pt>
                <c:pt idx="11">
                  <c:v>5242628213.3479748</c:v>
                </c:pt>
                <c:pt idx="12">
                  <c:v>6025048894.2551918</c:v>
                </c:pt>
                <c:pt idx="13">
                  <c:v>7043611769.0681801</c:v>
                </c:pt>
                <c:pt idx="14">
                  <c:v>7949250845.8188477</c:v>
                </c:pt>
                <c:pt idx="15">
                  <c:v>7838113908.3251905</c:v>
                </c:pt>
                <c:pt idx="16">
                  <c:v>8314269732.5776482</c:v>
                </c:pt>
                <c:pt idx="17">
                  <c:v>8938825863.7500668</c:v>
                </c:pt>
                <c:pt idx="18">
                  <c:v>9377543764.4565144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7-4384-8ADF-1A448F523384}"/>
            </c:ext>
          </c:extLst>
        </c:ser>
        <c:ser>
          <c:idx val="1"/>
          <c:order val="1"/>
          <c:tx>
            <c:strRef>
              <c:f>Graph!$I$62</c:f>
              <c:strCache>
                <c:ptCount val="1"/>
                <c:pt idx="0">
                  <c:v>Actual Exp</c:v>
                </c:pt>
              </c:strCache>
            </c:strRef>
          </c:tx>
          <c:invertIfNegative val="0"/>
          <c:dLbls>
            <c:dLbl>
              <c:idx val="18"/>
              <c:layout>
                <c:manualLayout>
                  <c:x val="0"/>
                  <c:y val="0.399664147774979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bg1"/>
                        </a:solidFill>
                      </a:rPr>
                      <a:t> EXECUTIVE BUDGET *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8C7-4384-8ADF-1A448F5233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Graph!$A$66:$A$84</c:f>
              <c:strCache>
                <c:ptCount val="19"/>
                <c:pt idx="0">
                  <c:v>1981-1983</c:v>
                </c:pt>
                <c:pt idx="1">
                  <c:v>1983-1985</c:v>
                </c:pt>
                <c:pt idx="2">
                  <c:v>1985-1987</c:v>
                </c:pt>
                <c:pt idx="3">
                  <c:v>1987-1989</c:v>
                </c:pt>
                <c:pt idx="4">
                  <c:v>1989-1991</c:v>
                </c:pt>
                <c:pt idx="5">
                  <c:v>1991-1993</c:v>
                </c:pt>
                <c:pt idx="6">
                  <c:v>1993-1995</c:v>
                </c:pt>
                <c:pt idx="7">
                  <c:v>1995-1997</c:v>
                </c:pt>
                <c:pt idx="8">
                  <c:v>1997-1999</c:v>
                </c:pt>
                <c:pt idx="9">
                  <c:v>1999-2001</c:v>
                </c:pt>
                <c:pt idx="10">
                  <c:v>2001-2003</c:v>
                </c:pt>
                <c:pt idx="11">
                  <c:v>2003-2005</c:v>
                </c:pt>
                <c:pt idx="12">
                  <c:v>2005-2007</c:v>
                </c:pt>
                <c:pt idx="13">
                  <c:v>2007-2009</c:v>
                </c:pt>
                <c:pt idx="14">
                  <c:v>2009-2011</c:v>
                </c:pt>
                <c:pt idx="15">
                  <c:v>2011-2013</c:v>
                </c:pt>
                <c:pt idx="16">
                  <c:v>2013-2015</c:v>
                </c:pt>
                <c:pt idx="17">
                  <c:v>2015-2017</c:v>
                </c:pt>
                <c:pt idx="18">
                  <c:v>2017-2019</c:v>
                </c:pt>
              </c:strCache>
            </c:strRef>
          </c:cat>
          <c:val>
            <c:numRef>
              <c:f>Graph!$I$66:$I$84</c:f>
              <c:numCache>
                <c:formatCode>_(* #,##0_);_(* \(#,##0\);_(* "-"??_);_(@_)</c:formatCode>
                <c:ptCount val="19"/>
                <c:pt idx="0">
                  <c:v>820364155</c:v>
                </c:pt>
                <c:pt idx="1">
                  <c:v>826105014</c:v>
                </c:pt>
                <c:pt idx="2">
                  <c:v>1003213421</c:v>
                </c:pt>
                <c:pt idx="3">
                  <c:v>1203713280</c:v>
                </c:pt>
                <c:pt idx="4">
                  <c:v>1572882967</c:v>
                </c:pt>
                <c:pt idx="5">
                  <c:v>1996582365</c:v>
                </c:pt>
                <c:pt idx="6">
                  <c:v>2126703943</c:v>
                </c:pt>
                <c:pt idx="7">
                  <c:v>2492715422</c:v>
                </c:pt>
                <c:pt idx="8">
                  <c:v>2953659473</c:v>
                </c:pt>
                <c:pt idx="9">
                  <c:v>3206385429</c:v>
                </c:pt>
                <c:pt idx="10">
                  <c:v>3796284440</c:v>
                </c:pt>
                <c:pt idx="11">
                  <c:v>4834867448</c:v>
                </c:pt>
                <c:pt idx="12">
                  <c:v>5797914444</c:v>
                </c:pt>
                <c:pt idx="13">
                  <c:v>6802121408</c:v>
                </c:pt>
                <c:pt idx="14">
                  <c:v>6548441906</c:v>
                </c:pt>
                <c:pt idx="15">
                  <c:v>6204610073</c:v>
                </c:pt>
                <c:pt idx="16">
                  <c:v>6596067221</c:v>
                </c:pt>
                <c:pt idx="17">
                  <c:v>7296769113</c:v>
                </c:pt>
                <c:pt idx="18">
                  <c:v>8045473776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C7-4384-8ADF-1A448F523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57449968"/>
        <c:axId val="157449576"/>
      </c:barChart>
      <c:catAx>
        <c:axId val="157449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Fiscal Years</a:t>
                </a:r>
              </a:p>
            </c:rich>
          </c:tx>
          <c:layout>
            <c:manualLayout>
              <c:xMode val="edge"/>
              <c:yMode val="edge"/>
              <c:x val="0.48184506280788547"/>
              <c:y val="0.9155628139972807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74495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744957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7449968"/>
        <c:crosses val="autoZero"/>
        <c:crossBetween val="between"/>
        <c:majorUnit val="2000000000"/>
        <c:dispUnits>
          <c:builtInUnit val="billions"/>
          <c:dispUnitsLbl>
            <c:layout>
              <c:manualLayout>
                <c:xMode val="edge"/>
                <c:yMode val="edge"/>
                <c:x val="2.7607682526450593E-2"/>
                <c:y val="0.42308802466173723"/>
              </c:manualLayout>
            </c:layout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</c:dispUnitsLbl>
        </c:dispUnits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89" r="0.75000000000000089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476250</xdr:colOff>
      <xdr:row>24</xdr:row>
      <xdr:rowOff>104775</xdr:rowOff>
    </xdr:from>
    <xdr:to>
      <xdr:col>21</xdr:col>
      <xdr:colOff>266700</xdr:colOff>
      <xdr:row>50</xdr:row>
      <xdr:rowOff>123825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5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0.08082</cdr:x>
      <cdr:y>0.93199</cdr:y>
    </cdr:from>
    <cdr:to>
      <cdr:x>0.8827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25037" y="3790565"/>
          <a:ext cx="5209013" cy="2766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*</a:t>
          </a:r>
          <a:r>
            <a:rPr lang="en-US" sz="1000"/>
            <a:t>Executive Budget reflects the actual calculations required by NRS 353.213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525780</xdr:colOff>
      <xdr:row>32</xdr:row>
      <xdr:rowOff>137160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ACE60A6-C884-4357-AD81-8DDF6D140100}" name="Table47" displayName="Table47" ref="A58:A63" totalsRowShown="0" headerRowDxfId="0" dataDxfId="2">
  <autoFilter ref="A58:A63" xr:uid="{31239733-0674-4815-8F25-247AF0C9FA45}">
    <filterColumn colId="0" hiddenButton="1"/>
  </autoFilter>
  <tableColumns count="1">
    <tableColumn id="1" xr3:uid="{1CB18779-CD80-448E-AB4E-FCC3C6132FC2}" name="Date: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bls.gov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45"/>
  <sheetViews>
    <sheetView topLeftCell="A13" workbookViewId="0">
      <selection activeCell="L45" sqref="L45"/>
    </sheetView>
  </sheetViews>
  <sheetFormatPr defaultRowHeight="13.2" x14ac:dyDescent="0.25"/>
  <cols>
    <col min="2" max="2" width="10.33203125" bestFit="1" customWidth="1"/>
    <col min="3" max="3" width="9.6640625" customWidth="1"/>
    <col min="4" max="4" width="3.109375" customWidth="1"/>
    <col min="5" max="5" width="9.6640625" style="25" bestFit="1" customWidth="1"/>
    <col min="6" max="6" width="9.6640625" customWidth="1"/>
    <col min="7" max="7" width="12.109375" bestFit="1" customWidth="1"/>
    <col min="8" max="8" width="14.109375" customWidth="1"/>
    <col min="11" max="11" width="2.6640625" customWidth="1"/>
    <col min="12" max="12" width="16.109375" customWidth="1"/>
    <col min="13" max="13" width="17.44140625" customWidth="1"/>
    <col min="14" max="14" width="2.44140625" customWidth="1"/>
    <col min="15" max="15" width="16.109375" customWidth="1"/>
    <col min="16" max="16" width="10.33203125" bestFit="1" customWidth="1"/>
    <col min="17" max="17" width="15" bestFit="1" customWidth="1"/>
  </cols>
  <sheetData>
    <row r="2" spans="1:17" s="24" customFormat="1" ht="79.2" x14ac:dyDescent="0.25">
      <c r="A2" s="23">
        <v>39630</v>
      </c>
      <c r="B2" s="24" t="s">
        <v>61</v>
      </c>
      <c r="C2" s="24" t="s">
        <v>62</v>
      </c>
      <c r="E2" s="26" t="s">
        <v>63</v>
      </c>
      <c r="F2" s="28" t="s">
        <v>64</v>
      </c>
      <c r="G2" s="28" t="s">
        <v>67</v>
      </c>
      <c r="H2" s="87" t="s">
        <v>84</v>
      </c>
      <c r="I2" s="24" t="s">
        <v>68</v>
      </c>
      <c r="J2" s="28" t="s">
        <v>69</v>
      </c>
      <c r="K2" s="28"/>
      <c r="L2" s="24" t="s">
        <v>65</v>
      </c>
      <c r="M2" s="24" t="s">
        <v>70</v>
      </c>
      <c r="O2" s="24" t="s">
        <v>66</v>
      </c>
      <c r="Q2" s="87" t="s">
        <v>85</v>
      </c>
    </row>
    <row r="3" spans="1:17" x14ac:dyDescent="0.25">
      <c r="A3">
        <v>1974</v>
      </c>
      <c r="B3" s="11">
        <f>Population!B6</f>
        <v>596747</v>
      </c>
      <c r="C3" s="85">
        <f t="shared" ref="C3:C45" si="0">B3/B$3-1</f>
        <v>0</v>
      </c>
      <c r="E3" s="27">
        <f>CPI!H13</f>
        <v>49.4</v>
      </c>
      <c r="F3" s="85">
        <f>E3/E$3-1</f>
        <v>0</v>
      </c>
      <c r="H3" s="86">
        <v>20.413</v>
      </c>
      <c r="I3" s="85">
        <f t="shared" ref="I3:I45" si="1">H3/H$3-1</f>
        <v>0</v>
      </c>
      <c r="J3" s="85"/>
      <c r="K3" s="85"/>
      <c r="L3" s="11">
        <v>388993276</v>
      </c>
      <c r="M3" s="11">
        <v>388993276</v>
      </c>
      <c r="N3" s="11"/>
      <c r="O3" s="11"/>
      <c r="P3" s="11"/>
      <c r="Q3" s="22">
        <v>29.992999999999999</v>
      </c>
    </row>
    <row r="4" spans="1:17" x14ac:dyDescent="0.25">
      <c r="A4">
        <f>A3+1</f>
        <v>1975</v>
      </c>
      <c r="B4" s="11">
        <f>Population!B7</f>
        <v>619847</v>
      </c>
      <c r="C4" s="85">
        <f t="shared" si="0"/>
        <v>3.8709872022816949E-2</v>
      </c>
      <c r="E4" s="27">
        <f>CPI!H14</f>
        <v>54.2</v>
      </c>
      <c r="F4" s="85">
        <f t="shared" ref="F4:F45" si="2">E4/E$3-1</f>
        <v>9.7165991902834037E-2</v>
      </c>
      <c r="G4" s="29">
        <f>E4/E3-1</f>
        <v>9.7165991902834037E-2</v>
      </c>
      <c r="H4" s="86">
        <v>22.654</v>
      </c>
      <c r="I4" s="85">
        <f t="shared" si="1"/>
        <v>0.10978298143340037</v>
      </c>
      <c r="J4" s="85">
        <f>H4/H3-1</f>
        <v>0.10978298143340037</v>
      </c>
      <c r="K4" s="85"/>
      <c r="L4" s="11"/>
      <c r="M4" s="11"/>
      <c r="N4" s="11"/>
      <c r="O4" s="11"/>
      <c r="P4" s="11"/>
      <c r="Q4" s="22">
        <v>33.255000000000003</v>
      </c>
    </row>
    <row r="5" spans="1:17" x14ac:dyDescent="0.25">
      <c r="A5">
        <f t="shared" ref="A5:A45" si="3">A4+1</f>
        <v>1976</v>
      </c>
      <c r="B5" s="11">
        <f>Population!B8</f>
        <v>646823</v>
      </c>
      <c r="C5" s="85">
        <f t="shared" si="0"/>
        <v>8.3914958935696449E-2</v>
      </c>
      <c r="E5" s="27">
        <f>CPI!H15</f>
        <v>57.1</v>
      </c>
      <c r="F5" s="85">
        <f t="shared" si="2"/>
        <v>0.15587044534412953</v>
      </c>
      <c r="G5" s="29">
        <f t="shared" ref="G5:G45" si="4">E5/E4-1</f>
        <v>5.3505535055350606E-2</v>
      </c>
      <c r="H5" s="86">
        <v>23.780999999999999</v>
      </c>
      <c r="I5" s="85">
        <f t="shared" si="1"/>
        <v>0.16499289668348593</v>
      </c>
      <c r="J5" s="85">
        <f t="shared" ref="J5:J45" si="5">H5/H4-1</f>
        <v>4.9748388805508803E-2</v>
      </c>
      <c r="K5" s="85"/>
      <c r="L5" s="11">
        <f>$L$3*(1+F5)*(1+C5)</f>
        <v>487356164.32471448</v>
      </c>
      <c r="M5" s="11">
        <f>$M$3*(1+C5)*(1+I5)</f>
        <v>491202514.84946036</v>
      </c>
      <c r="N5" s="11"/>
      <c r="O5" s="11">
        <f>L5-M5</f>
        <v>-3846350.5247458816</v>
      </c>
      <c r="P5" s="11"/>
      <c r="Q5" s="22">
        <v>35.402000000000001</v>
      </c>
    </row>
    <row r="6" spans="1:17" x14ac:dyDescent="0.25">
      <c r="A6">
        <f t="shared" si="3"/>
        <v>1977</v>
      </c>
      <c r="B6" s="11">
        <f>Population!B9</f>
        <v>678134</v>
      </c>
      <c r="C6" s="85">
        <f t="shared" si="0"/>
        <v>0.13638443092298735</v>
      </c>
      <c r="E6" s="27">
        <f>CPI!H16</f>
        <v>61</v>
      </c>
      <c r="F6" s="85">
        <f t="shared" si="2"/>
        <v>0.23481781376518218</v>
      </c>
      <c r="G6" s="29">
        <f t="shared" si="4"/>
        <v>6.8301225919439545E-2</v>
      </c>
      <c r="H6" s="86">
        <v>25.157</v>
      </c>
      <c r="I6" s="85">
        <f t="shared" si="1"/>
        <v>0.23240092098172727</v>
      </c>
      <c r="J6" s="85">
        <f t="shared" si="5"/>
        <v>5.7861317858794781E-2</v>
      </c>
      <c r="K6" s="85"/>
      <c r="L6" s="11"/>
      <c r="M6" s="11"/>
      <c r="N6" s="11"/>
      <c r="O6" s="11"/>
      <c r="P6" s="11"/>
      <c r="Q6" s="22">
        <v>37.552999999999997</v>
      </c>
    </row>
    <row r="7" spans="1:17" x14ac:dyDescent="0.25">
      <c r="A7">
        <f t="shared" si="3"/>
        <v>1978</v>
      </c>
      <c r="B7" s="11">
        <f>Population!B10</f>
        <v>719345</v>
      </c>
      <c r="C7" s="85">
        <f t="shared" si="0"/>
        <v>0.20544384806291438</v>
      </c>
      <c r="E7" s="27">
        <f>CPI!H17</f>
        <v>65.7</v>
      </c>
      <c r="F7" s="85">
        <f t="shared" si="2"/>
        <v>0.32995951417004066</v>
      </c>
      <c r="G7" s="29">
        <f t="shared" si="4"/>
        <v>7.7049180327869005E-2</v>
      </c>
      <c r="H7" s="86">
        <v>26.821999999999999</v>
      </c>
      <c r="I7" s="85">
        <f t="shared" si="1"/>
        <v>0.31396658991818938</v>
      </c>
      <c r="J7" s="85">
        <f t="shared" si="5"/>
        <v>6.61843622053504E-2</v>
      </c>
      <c r="K7" s="85"/>
      <c r="L7" s="11">
        <f>$L$3*(1+F7)*(1+C7)</f>
        <v>623630719.29204428</v>
      </c>
      <c r="M7" s="11">
        <f>$M$3*(1+C7)*(1+I7)</f>
        <v>616131484.35406256</v>
      </c>
      <c r="N7" s="11"/>
      <c r="O7" s="11">
        <f>L7-M7</f>
        <v>7499234.9379817247</v>
      </c>
      <c r="P7" s="11"/>
      <c r="Q7" s="22">
        <v>40.082000000000001</v>
      </c>
    </row>
    <row r="8" spans="1:17" x14ac:dyDescent="0.25">
      <c r="A8">
        <f t="shared" si="3"/>
        <v>1979</v>
      </c>
      <c r="B8" s="11">
        <f>Population!B11</f>
        <v>765121</v>
      </c>
      <c r="C8" s="85">
        <f t="shared" si="0"/>
        <v>0.28215307324544581</v>
      </c>
      <c r="E8" s="27">
        <f>CPI!H18</f>
        <v>73.099999999999994</v>
      </c>
      <c r="F8" s="85">
        <f t="shared" si="2"/>
        <v>0.47975708502024283</v>
      </c>
      <c r="G8" s="29">
        <f t="shared" si="4"/>
        <v>0.11263318112633169</v>
      </c>
      <c r="H8" s="86">
        <v>28.908999999999999</v>
      </c>
      <c r="I8" s="85">
        <f t="shared" si="1"/>
        <v>0.41620535932983871</v>
      </c>
      <c r="J8" s="85">
        <f t="shared" si="5"/>
        <v>7.780926105435837E-2</v>
      </c>
      <c r="K8" s="85"/>
      <c r="L8" s="11"/>
      <c r="M8" s="11"/>
      <c r="N8" s="11"/>
      <c r="O8" s="11"/>
      <c r="P8" s="11"/>
      <c r="Q8" s="22">
        <v>43.219000000000001</v>
      </c>
    </row>
    <row r="9" spans="1:17" x14ac:dyDescent="0.25">
      <c r="A9">
        <f t="shared" si="3"/>
        <v>1980</v>
      </c>
      <c r="B9" s="11">
        <f>Population!B12</f>
        <v>810502</v>
      </c>
      <c r="C9" s="85">
        <f t="shared" si="0"/>
        <v>0.35820037637390723</v>
      </c>
      <c r="E9" s="27">
        <f>CPI!H19</f>
        <v>82.7</v>
      </c>
      <c r="F9" s="85">
        <f t="shared" si="2"/>
        <v>0.67408906882591113</v>
      </c>
      <c r="G9" s="29">
        <f t="shared" si="4"/>
        <v>0.13132694938440514</v>
      </c>
      <c r="H9" s="86">
        <v>32.142000000000003</v>
      </c>
      <c r="I9" s="85">
        <f t="shared" si="1"/>
        <v>0.57458482339685513</v>
      </c>
      <c r="J9" s="85">
        <f t="shared" si="5"/>
        <v>0.11183368501158819</v>
      </c>
      <c r="K9" s="85"/>
      <c r="L9" s="11">
        <f>$L$3*(1+F9)*(1+C9)</f>
        <v>884472840.22386348</v>
      </c>
      <c r="M9" s="11">
        <f>$M$3*(1+C9)*(1+I9)</f>
        <v>831901681.25279832</v>
      </c>
      <c r="N9" s="11"/>
      <c r="O9" s="11">
        <f>L9-M9</f>
        <v>52571158.971065164</v>
      </c>
      <c r="P9" s="11"/>
      <c r="Q9" s="22">
        <v>48.216000000000001</v>
      </c>
    </row>
    <row r="10" spans="1:17" x14ac:dyDescent="0.25">
      <c r="A10">
        <f t="shared" si="3"/>
        <v>1981</v>
      </c>
      <c r="B10" s="11">
        <f>Population!B13</f>
        <v>846220</v>
      </c>
      <c r="C10" s="85">
        <f t="shared" si="0"/>
        <v>0.41805488758217479</v>
      </c>
      <c r="E10" s="27">
        <f>CPI!H20</f>
        <v>91.6</v>
      </c>
      <c r="F10" s="85">
        <f t="shared" si="2"/>
        <v>0.85425101214574894</v>
      </c>
      <c r="G10" s="29">
        <f t="shared" si="4"/>
        <v>0.10761789600967342</v>
      </c>
      <c r="H10" s="86">
        <v>35.658999999999999</v>
      </c>
      <c r="I10" s="85">
        <f t="shared" si="1"/>
        <v>0.74687699015333364</v>
      </c>
      <c r="J10" s="85">
        <f t="shared" si="5"/>
        <v>0.10942069566299528</v>
      </c>
      <c r="K10" s="85"/>
      <c r="L10" s="11"/>
      <c r="M10" s="11"/>
      <c r="N10" s="11"/>
      <c r="O10" s="11"/>
      <c r="P10" s="11"/>
      <c r="Q10" s="22">
        <v>53.436999999999998</v>
      </c>
    </row>
    <row r="11" spans="1:17" x14ac:dyDescent="0.25">
      <c r="A11">
        <f t="shared" si="3"/>
        <v>1982</v>
      </c>
      <c r="B11" s="11">
        <f>Population!B14</f>
        <v>870970</v>
      </c>
      <c r="C11" s="85">
        <f t="shared" si="0"/>
        <v>0.45952975046376432</v>
      </c>
      <c r="E11" s="27">
        <f>CPI!H21</f>
        <v>97.5</v>
      </c>
      <c r="F11" s="85">
        <f t="shared" si="2"/>
        <v>0.97368421052631593</v>
      </c>
      <c r="G11" s="29">
        <f t="shared" si="4"/>
        <v>6.4410480349345045E-2</v>
      </c>
      <c r="H11" s="86">
        <v>37.744</v>
      </c>
      <c r="I11" s="85">
        <f t="shared" si="1"/>
        <v>0.8490177827854799</v>
      </c>
      <c r="J11" s="85">
        <f t="shared" si="5"/>
        <v>5.8470512353122617E-2</v>
      </c>
      <c r="K11" s="85"/>
      <c r="L11" s="11">
        <f>$L$3*(1+F11)*(1+C11)</f>
        <v>1120553800.7612412</v>
      </c>
      <c r="M11" s="11">
        <f>$M$3*(1+C11)*(1+I11)</f>
        <v>1049774778.1155323</v>
      </c>
      <c r="N11" s="11"/>
      <c r="O11" s="11">
        <f>L11-M11</f>
        <v>70779022.645708919</v>
      </c>
      <c r="P11" s="11"/>
      <c r="Q11" s="22">
        <v>56.746000000000002</v>
      </c>
    </row>
    <row r="12" spans="1:17" x14ac:dyDescent="0.25">
      <c r="A12">
        <f t="shared" si="3"/>
        <v>1983</v>
      </c>
      <c r="B12" s="11">
        <f>Population!B15</f>
        <v>897160</v>
      </c>
      <c r="C12" s="85">
        <f t="shared" si="0"/>
        <v>0.50341769627664656</v>
      </c>
      <c r="E12" s="27">
        <f>CPI!H22</f>
        <v>99.9</v>
      </c>
      <c r="F12" s="85">
        <f t="shared" si="2"/>
        <v>1.0222672064777329</v>
      </c>
      <c r="G12" s="29">
        <f t="shared" si="4"/>
        <v>2.4615384615384706E-2</v>
      </c>
      <c r="H12" s="86">
        <v>39.545999999999999</v>
      </c>
      <c r="I12" s="85">
        <f t="shared" si="1"/>
        <v>0.93729486111791505</v>
      </c>
      <c r="J12" s="85">
        <f t="shared" si="5"/>
        <v>4.7742687579482856E-2</v>
      </c>
      <c r="K12" s="85"/>
      <c r="L12" s="11"/>
      <c r="M12" s="11"/>
      <c r="N12" s="11"/>
      <c r="O12" s="11"/>
      <c r="P12" s="11"/>
      <c r="Q12" s="22">
        <v>59.392000000000003</v>
      </c>
    </row>
    <row r="13" spans="1:17" x14ac:dyDescent="0.25">
      <c r="A13">
        <f t="shared" si="3"/>
        <v>1984</v>
      </c>
      <c r="B13" s="11">
        <f>Population!B16</f>
        <v>922580</v>
      </c>
      <c r="C13" s="85">
        <f t="shared" si="0"/>
        <v>0.54601531302210149</v>
      </c>
      <c r="E13" s="27">
        <f>CPI!H23</f>
        <v>104.1</v>
      </c>
      <c r="F13" s="85">
        <f t="shared" si="2"/>
        <v>1.1072874493927123</v>
      </c>
      <c r="G13" s="29">
        <f t="shared" si="4"/>
        <v>4.2042042042041983E-2</v>
      </c>
      <c r="H13" s="86">
        <v>41.2</v>
      </c>
      <c r="I13" s="85">
        <f t="shared" si="1"/>
        <v>1.0183216577671095</v>
      </c>
      <c r="J13" s="85">
        <f t="shared" si="5"/>
        <v>4.1824710463763903E-2</v>
      </c>
      <c r="K13" s="85"/>
      <c r="L13" s="11">
        <f>$L$3*(1+F13)*(1+C13)</f>
        <v>1267300674.8468351</v>
      </c>
      <c r="M13" s="11">
        <f>$M$3*(1+C13)*(1+I13)</f>
        <v>1213797576.4451904</v>
      </c>
      <c r="N13" s="11"/>
      <c r="O13" s="11">
        <f>L13-M13</f>
        <v>53503098.401644707</v>
      </c>
      <c r="P13" s="11"/>
      <c r="Q13" s="22">
        <v>62.094000000000001</v>
      </c>
    </row>
    <row r="14" spans="1:17" x14ac:dyDescent="0.25">
      <c r="A14">
        <f t="shared" si="3"/>
        <v>1985</v>
      </c>
      <c r="B14" s="11">
        <f>Population!B17</f>
        <v>955990</v>
      </c>
      <c r="C14" s="85">
        <f t="shared" si="0"/>
        <v>0.60200218853215848</v>
      </c>
      <c r="E14" s="27">
        <f>CPI!H24</f>
        <v>107.8</v>
      </c>
      <c r="F14" s="85">
        <f t="shared" si="2"/>
        <v>1.1821862348178138</v>
      </c>
      <c r="G14" s="29">
        <f t="shared" si="4"/>
        <v>3.5542747358309423E-2</v>
      </c>
      <c r="H14" s="86">
        <v>42.91</v>
      </c>
      <c r="I14" s="85">
        <f t="shared" si="1"/>
        <v>1.1020918042423942</v>
      </c>
      <c r="J14" s="85">
        <f t="shared" si="5"/>
        <v>4.1504854368931809E-2</v>
      </c>
      <c r="K14" s="85"/>
      <c r="L14" s="11"/>
      <c r="M14" s="11"/>
      <c r="N14" s="11"/>
      <c r="O14" s="11"/>
      <c r="P14" s="11"/>
      <c r="Q14" s="22">
        <v>64.483999999999995</v>
      </c>
    </row>
    <row r="15" spans="1:17" x14ac:dyDescent="0.25">
      <c r="A15">
        <f t="shared" si="3"/>
        <v>1986</v>
      </c>
      <c r="B15" s="11">
        <f>Population!B18</f>
        <v>993220</v>
      </c>
      <c r="C15" s="85">
        <f t="shared" si="0"/>
        <v>0.66439043681828314</v>
      </c>
      <c r="E15" s="27">
        <f>CPI!H25</f>
        <v>109.5</v>
      </c>
      <c r="F15" s="85">
        <f t="shared" si="2"/>
        <v>1.216599190283401</v>
      </c>
      <c r="G15" s="29">
        <f t="shared" si="4"/>
        <v>1.5769944341373021E-2</v>
      </c>
      <c r="H15" s="86">
        <v>44.05</v>
      </c>
      <c r="I15" s="85">
        <f t="shared" si="1"/>
        <v>1.1579385685592514</v>
      </c>
      <c r="J15" s="85">
        <f t="shared" si="5"/>
        <v>2.6567233745047769E-2</v>
      </c>
      <c r="K15" s="85"/>
      <c r="L15" s="11">
        <f>$L$3*(1+F15)*(1+C15)</f>
        <v>1435107639.6241124</v>
      </c>
      <c r="M15" s="11">
        <f>$M$3*(1+C15)*(1+I15)</f>
        <v>1397128600.9460986</v>
      </c>
      <c r="N15" s="11"/>
      <c r="O15" s="11">
        <f>L15-M15</f>
        <v>37979038.678013802</v>
      </c>
      <c r="P15" s="11"/>
      <c r="Q15" s="22">
        <v>66.174000000000007</v>
      </c>
    </row>
    <row r="16" spans="1:17" x14ac:dyDescent="0.25">
      <c r="A16">
        <f t="shared" si="3"/>
        <v>1987</v>
      </c>
      <c r="B16" s="11">
        <f>Population!B19</f>
        <v>1035040</v>
      </c>
      <c r="C16" s="85">
        <f t="shared" si="0"/>
        <v>0.73447038694790256</v>
      </c>
      <c r="E16" s="27">
        <f>CPI!H26</f>
        <v>113.8</v>
      </c>
      <c r="F16" s="85">
        <f t="shared" si="2"/>
        <v>1.3036437246963564</v>
      </c>
      <c r="G16" s="29">
        <f t="shared" si="4"/>
        <v>3.926940639269394E-2</v>
      </c>
      <c r="H16" s="86">
        <v>46.206000000000003</v>
      </c>
      <c r="I16" s="85">
        <f t="shared" si="1"/>
        <v>1.2635575368637633</v>
      </c>
      <c r="J16" s="85">
        <f t="shared" si="5"/>
        <v>4.894438138479007E-2</v>
      </c>
      <c r="K16" s="85"/>
      <c r="L16" s="11"/>
      <c r="M16" s="11"/>
      <c r="N16" s="11"/>
      <c r="O16" s="11"/>
      <c r="P16" s="11"/>
      <c r="Q16" s="22">
        <v>69.143000000000001</v>
      </c>
    </row>
    <row r="17" spans="1:17" x14ac:dyDescent="0.25">
      <c r="A17">
        <f t="shared" si="3"/>
        <v>1988</v>
      </c>
      <c r="B17" s="11">
        <f>Population!B20</f>
        <v>1096130</v>
      </c>
      <c r="C17" s="85">
        <f t="shared" si="0"/>
        <v>0.83684207880391526</v>
      </c>
      <c r="E17" s="27">
        <f>CPI!H27</f>
        <v>118.5</v>
      </c>
      <c r="F17" s="85">
        <f t="shared" si="2"/>
        <v>1.3987854251012148</v>
      </c>
      <c r="G17" s="29">
        <f t="shared" si="4"/>
        <v>4.1300527240773377E-2</v>
      </c>
      <c r="H17" s="86">
        <v>47.732999999999997</v>
      </c>
      <c r="I17" s="85">
        <f t="shared" si="1"/>
        <v>1.3383628080145002</v>
      </c>
      <c r="J17" s="85">
        <f t="shared" si="5"/>
        <v>3.3047656148551985E-2</v>
      </c>
      <c r="K17" s="85"/>
      <c r="L17" s="11">
        <f>$L$3*(1+F17)*(1+C17)</f>
        <v>1713978285.4420516</v>
      </c>
      <c r="M17" s="11">
        <f>$M$3*(1+C17)*(1+I17)</f>
        <v>1670805164.3481383</v>
      </c>
      <c r="N17" s="11"/>
      <c r="O17" s="11">
        <f>L17-M17</f>
        <v>43173121.093913317</v>
      </c>
      <c r="P17" s="11"/>
      <c r="Q17" s="22">
        <v>71.236999999999995</v>
      </c>
    </row>
    <row r="18" spans="1:17" x14ac:dyDescent="0.25">
      <c r="A18">
        <f t="shared" si="3"/>
        <v>1989</v>
      </c>
      <c r="B18" s="11">
        <f>Population!B21</f>
        <v>1162340</v>
      </c>
      <c r="C18" s="85">
        <f t="shared" si="0"/>
        <v>0.94779362108230125</v>
      </c>
      <c r="E18" s="27">
        <f>CPI!H28</f>
        <v>124.4</v>
      </c>
      <c r="F18" s="85">
        <f t="shared" si="2"/>
        <v>1.5182186234817814</v>
      </c>
      <c r="G18" s="29">
        <f t="shared" si="4"/>
        <v>4.9789029535864948E-2</v>
      </c>
      <c r="H18" s="86">
        <v>50.04</v>
      </c>
      <c r="I18" s="85">
        <f t="shared" si="1"/>
        <v>1.4513790231715085</v>
      </c>
      <c r="J18" s="85">
        <f t="shared" si="5"/>
        <v>4.8331343095971313E-2</v>
      </c>
      <c r="K18" s="85"/>
      <c r="L18" s="11"/>
      <c r="M18" s="11"/>
      <c r="N18" s="11"/>
      <c r="O18" s="11"/>
      <c r="P18" s="11"/>
      <c r="Q18" s="22">
        <v>73.703999999999994</v>
      </c>
    </row>
    <row r="19" spans="1:17" x14ac:dyDescent="0.25">
      <c r="A19">
        <f t="shared" si="3"/>
        <v>1990</v>
      </c>
      <c r="B19" s="11">
        <f>Population!B22</f>
        <v>1236130</v>
      </c>
      <c r="C19" s="85">
        <f t="shared" si="0"/>
        <v>1.0714473637906852</v>
      </c>
      <c r="E19" s="27">
        <f>CPI!H29</f>
        <v>130.4</v>
      </c>
      <c r="F19" s="85">
        <f t="shared" si="2"/>
        <v>1.6396761133603239</v>
      </c>
      <c r="G19" s="29">
        <f t="shared" si="4"/>
        <v>4.8231511254019255E-2</v>
      </c>
      <c r="H19" s="86">
        <v>52.366</v>
      </c>
      <c r="I19" s="85">
        <f t="shared" si="1"/>
        <v>1.5653260177337969</v>
      </c>
      <c r="J19" s="85">
        <f t="shared" si="5"/>
        <v>4.6482813749000762E-2</v>
      </c>
      <c r="K19" s="85"/>
      <c r="L19" s="11">
        <f>$L$3*(1+F19)*(1+C19)</f>
        <v>2126995832.6268485</v>
      </c>
      <c r="M19" s="11">
        <f>$M$3*(1+C19)*(1+I19)</f>
        <v>2067086079.7777708</v>
      </c>
      <c r="N19" s="11"/>
      <c r="O19" s="11">
        <f>L19-M19</f>
        <v>59909752.849077702</v>
      </c>
      <c r="P19" s="11"/>
      <c r="Q19" s="22">
        <v>76.831000000000003</v>
      </c>
    </row>
    <row r="20" spans="1:17" x14ac:dyDescent="0.25">
      <c r="A20">
        <f t="shared" si="3"/>
        <v>1991</v>
      </c>
      <c r="B20" s="11">
        <f>Population!B23</f>
        <v>1318597</v>
      </c>
      <c r="C20" s="85">
        <f t="shared" si="0"/>
        <v>1.2096416069121418</v>
      </c>
      <c r="E20" s="27">
        <f>CPI!H30</f>
        <v>136.19999999999999</v>
      </c>
      <c r="F20" s="85">
        <f t="shared" si="2"/>
        <v>1.7570850202429149</v>
      </c>
      <c r="G20" s="29">
        <f t="shared" si="4"/>
        <v>4.4478527607361817E-2</v>
      </c>
      <c r="H20" s="86">
        <v>54.337000000000003</v>
      </c>
      <c r="I20" s="85">
        <f t="shared" si="1"/>
        <v>1.6618821339342578</v>
      </c>
      <c r="J20" s="85">
        <f t="shared" si="5"/>
        <v>3.7638926020700625E-2</v>
      </c>
      <c r="K20" s="85"/>
      <c r="L20" s="11"/>
      <c r="M20" s="11"/>
      <c r="N20" s="11"/>
      <c r="O20" s="11"/>
      <c r="P20" s="11"/>
      <c r="Q20" s="22">
        <v>79.393000000000001</v>
      </c>
    </row>
    <row r="21" spans="1:17" x14ac:dyDescent="0.25">
      <c r="A21">
        <f t="shared" si="3"/>
        <v>1992</v>
      </c>
      <c r="B21" s="11">
        <f>Population!B24</f>
        <v>1371919</v>
      </c>
      <c r="C21" s="85">
        <f t="shared" si="0"/>
        <v>1.2989960569554602</v>
      </c>
      <c r="E21" s="27">
        <f>CPI!H31</f>
        <v>140.5</v>
      </c>
      <c r="F21" s="85">
        <f t="shared" si="2"/>
        <v>1.8441295546558707</v>
      </c>
      <c r="G21" s="29">
        <f t="shared" si="4"/>
        <v>3.1571218795888534E-2</v>
      </c>
      <c r="H21" s="86">
        <v>56.451000000000001</v>
      </c>
      <c r="I21" s="85">
        <f t="shared" si="1"/>
        <v>1.7654435898692009</v>
      </c>
      <c r="J21" s="85">
        <f t="shared" si="5"/>
        <v>3.8905349945709045E-2</v>
      </c>
      <c r="K21" s="85"/>
      <c r="L21" s="11">
        <f>$L$3*(1+F21)*(1+C21)</f>
        <v>2543488017.8688116</v>
      </c>
      <c r="M21" s="11">
        <f>$M$3*(1+C21)*(1+I21)</f>
        <v>2473119631.0695128</v>
      </c>
      <c r="N21" s="11"/>
      <c r="O21" s="11">
        <f>L21-M21</f>
        <v>70368386.799298763</v>
      </c>
      <c r="P21" s="11"/>
      <c r="Q21" s="22">
        <v>81.167000000000002</v>
      </c>
    </row>
    <row r="22" spans="1:17" x14ac:dyDescent="0.25">
      <c r="A22">
        <f t="shared" si="3"/>
        <v>1993</v>
      </c>
      <c r="B22" s="11">
        <f>Population!B25</f>
        <v>1431956</v>
      </c>
      <c r="C22" s="85">
        <f t="shared" si="0"/>
        <v>1.3996031819179651</v>
      </c>
      <c r="E22" s="27">
        <f>CPI!H32</f>
        <v>144.4</v>
      </c>
      <c r="F22" s="85">
        <f t="shared" si="2"/>
        <v>1.9230769230769234</v>
      </c>
      <c r="G22" s="29">
        <f t="shared" si="4"/>
        <v>2.77580071174377E-2</v>
      </c>
      <c r="H22" s="86">
        <v>57.975999999999999</v>
      </c>
      <c r="I22" s="85">
        <f t="shared" si="1"/>
        <v>1.840150884240435</v>
      </c>
      <c r="J22" s="85">
        <f t="shared" si="5"/>
        <v>2.7014579015429252E-2</v>
      </c>
      <c r="K22" s="85"/>
      <c r="L22" s="11"/>
      <c r="M22" s="11"/>
      <c r="N22" s="11"/>
      <c r="O22" s="11"/>
      <c r="P22" s="11"/>
      <c r="Q22" s="22">
        <v>83.177000000000007</v>
      </c>
    </row>
    <row r="23" spans="1:17" x14ac:dyDescent="0.25">
      <c r="A23">
        <f t="shared" si="3"/>
        <v>1994</v>
      </c>
      <c r="B23" s="11">
        <f>Population!B26</f>
        <v>1525863</v>
      </c>
      <c r="C23" s="85">
        <f t="shared" si="0"/>
        <v>1.5569680283269123</v>
      </c>
      <c r="E23" s="27">
        <f>CPI!H33</f>
        <v>148.4</v>
      </c>
      <c r="F23" s="85">
        <f t="shared" si="2"/>
        <v>2.0040485829959516</v>
      </c>
      <c r="G23" s="29">
        <f t="shared" si="4"/>
        <v>2.7700831024930705E-2</v>
      </c>
      <c r="H23" s="86">
        <v>59.280999999999999</v>
      </c>
      <c r="I23" s="85">
        <f t="shared" si="1"/>
        <v>1.9040807328663107</v>
      </c>
      <c r="J23" s="85">
        <f t="shared" si="5"/>
        <v>2.2509314198978947E-2</v>
      </c>
      <c r="K23" s="85"/>
      <c r="L23" s="11">
        <f>$L$3*(1+F23)*(1+C23)</f>
        <v>2987957006.1331205</v>
      </c>
      <c r="M23" s="11">
        <f>$M$3*(1+C23)*(1+I23)</f>
        <v>2888524646.7919035</v>
      </c>
      <c r="N23" s="11"/>
      <c r="O23" s="11">
        <f>L23-M23</f>
        <v>99432359.341217041</v>
      </c>
      <c r="P23" s="11"/>
      <c r="Q23" s="22">
        <v>85.090999999999994</v>
      </c>
    </row>
    <row r="24" spans="1:17" x14ac:dyDescent="0.25">
      <c r="A24">
        <f t="shared" si="3"/>
        <v>1995</v>
      </c>
      <c r="B24" s="11">
        <f>Population!B27</f>
        <v>1611593</v>
      </c>
      <c r="C24" s="85">
        <f t="shared" si="0"/>
        <v>1.7006302503405966</v>
      </c>
      <c r="E24" s="27">
        <f>CPI!H34</f>
        <v>152.5</v>
      </c>
      <c r="F24" s="85">
        <f t="shared" si="2"/>
        <v>2.0870445344129553</v>
      </c>
      <c r="G24" s="29">
        <f t="shared" si="4"/>
        <v>2.7628032345013542E-2</v>
      </c>
      <c r="H24" s="86">
        <v>61.136000000000003</v>
      </c>
      <c r="I24" s="85">
        <f t="shared" si="1"/>
        <v>1.9949541958555823</v>
      </c>
      <c r="J24" s="85">
        <f t="shared" si="5"/>
        <v>3.1291644877785574E-2</v>
      </c>
      <c r="K24" s="85"/>
      <c r="L24" s="11"/>
      <c r="M24" s="11"/>
      <c r="N24" s="11"/>
      <c r="O24" s="11"/>
      <c r="P24" s="11"/>
      <c r="Q24" s="22">
        <v>87.677999999999997</v>
      </c>
    </row>
    <row r="25" spans="1:17" x14ac:dyDescent="0.25">
      <c r="A25">
        <f t="shared" si="3"/>
        <v>1996</v>
      </c>
      <c r="B25" s="11">
        <f>Population!B28</f>
        <v>1696405</v>
      </c>
      <c r="C25" s="85">
        <f t="shared" si="0"/>
        <v>1.8427541319855818</v>
      </c>
      <c r="E25" s="27">
        <f>CPI!H35</f>
        <v>157</v>
      </c>
      <c r="F25" s="85">
        <f t="shared" si="2"/>
        <v>2.1781376518218623</v>
      </c>
      <c r="G25" s="29">
        <f t="shared" si="4"/>
        <v>2.9508196721311553E-2</v>
      </c>
      <c r="H25" s="86">
        <v>62.359000000000002</v>
      </c>
      <c r="I25" s="85">
        <f t="shared" si="1"/>
        <v>2.0548669965218243</v>
      </c>
      <c r="J25" s="85">
        <f t="shared" si="5"/>
        <v>2.0004579952891843E-2</v>
      </c>
      <c r="K25" s="85"/>
      <c r="L25" s="11">
        <f>$L$3*(1+F25)*(1+C25)</f>
        <v>3514423524.2547865</v>
      </c>
      <c r="M25" s="11">
        <f>$M$3*(1+C25)*(1+I25)</f>
        <v>3378109324.4628382</v>
      </c>
      <c r="N25" s="11"/>
      <c r="O25" s="11">
        <f>L25-M25</f>
        <v>136314199.79194832</v>
      </c>
      <c r="P25" s="11"/>
      <c r="Q25" s="22">
        <v>89.268000000000001</v>
      </c>
    </row>
    <row r="26" spans="1:17" x14ac:dyDescent="0.25">
      <c r="A26">
        <f t="shared" si="3"/>
        <v>1997</v>
      </c>
      <c r="B26" s="11">
        <f>Population!B29</f>
        <v>1790207</v>
      </c>
      <c r="C26" s="85">
        <f t="shared" si="0"/>
        <v>1.999943024430789</v>
      </c>
      <c r="E26" s="27">
        <f>CPI!H36</f>
        <v>160.5</v>
      </c>
      <c r="F26" s="85">
        <f t="shared" si="2"/>
        <v>2.2489878542510122</v>
      </c>
      <c r="G26" s="29">
        <f t="shared" si="4"/>
        <v>2.2292993630573354E-2</v>
      </c>
      <c r="H26" s="86">
        <v>63.777999999999999</v>
      </c>
      <c r="I26" s="85">
        <f t="shared" si="1"/>
        <v>2.1243815215793855</v>
      </c>
      <c r="J26" s="85">
        <f t="shared" si="5"/>
        <v>2.275533603810187E-2</v>
      </c>
      <c r="K26" s="85"/>
      <c r="L26" s="11"/>
      <c r="M26" s="11"/>
      <c r="N26" s="11"/>
      <c r="O26" s="11"/>
      <c r="P26" s="11"/>
      <c r="Q26" s="22">
        <v>91.135999999999996</v>
      </c>
    </row>
    <row r="27" spans="1:17" x14ac:dyDescent="0.25">
      <c r="A27">
        <f t="shared" si="3"/>
        <v>1998</v>
      </c>
      <c r="B27" s="11">
        <f>Population!B30</f>
        <v>1870881</v>
      </c>
      <c r="C27" s="85">
        <f t="shared" si="0"/>
        <v>2.1351326441523795</v>
      </c>
      <c r="E27" s="27">
        <f>CPI!H37</f>
        <v>163.19999999999999</v>
      </c>
      <c r="F27" s="85">
        <f t="shared" si="2"/>
        <v>2.3036437246963559</v>
      </c>
      <c r="G27" s="29">
        <f t="shared" si="4"/>
        <v>1.6822429906542036E-2</v>
      </c>
      <c r="H27" s="86">
        <v>64.968999999999994</v>
      </c>
      <c r="I27" s="85">
        <f t="shared" si="1"/>
        <v>2.1827266937735752</v>
      </c>
      <c r="J27" s="85">
        <f t="shared" si="5"/>
        <v>1.867415096114633E-2</v>
      </c>
      <c r="K27" s="85"/>
      <c r="L27" s="11">
        <f>$L$3*(1+F27)*(1+C27)</f>
        <v>4028943897.3352027</v>
      </c>
      <c r="M27" s="11">
        <f>$M$3*(1+C27)*(1+I27)</f>
        <v>3881480074.2303042</v>
      </c>
      <c r="N27" s="11"/>
      <c r="O27" s="11">
        <f>L27-M27</f>
        <v>147463823.10489845</v>
      </c>
      <c r="P27" s="11"/>
      <c r="Q27" s="22">
        <v>92.611999999999995</v>
      </c>
    </row>
    <row r="28" spans="1:17" x14ac:dyDescent="0.25">
      <c r="A28">
        <f t="shared" si="3"/>
        <v>1999</v>
      </c>
      <c r="B28" s="11">
        <f>Population!B31</f>
        <v>1946366</v>
      </c>
      <c r="C28" s="85">
        <f t="shared" si="0"/>
        <v>2.261626786561139</v>
      </c>
      <c r="E28" s="27">
        <f>CPI!H38</f>
        <v>166.7</v>
      </c>
      <c r="F28" s="85">
        <f t="shared" si="2"/>
        <v>2.3744939271255059</v>
      </c>
      <c r="G28" s="29">
        <f t="shared" si="4"/>
        <v>2.1446078431372584E-2</v>
      </c>
      <c r="H28" s="86">
        <v>67.48</v>
      </c>
      <c r="I28" s="85">
        <f t="shared" si="1"/>
        <v>2.3057365404399159</v>
      </c>
      <c r="J28" s="85">
        <f t="shared" si="5"/>
        <v>3.8649201927072996E-2</v>
      </c>
      <c r="K28" s="85"/>
      <c r="L28" s="11"/>
      <c r="M28" s="11"/>
      <c r="N28" s="11"/>
      <c r="O28" s="11"/>
      <c r="P28" s="11"/>
      <c r="Q28" s="22">
        <v>95.156999999999996</v>
      </c>
    </row>
    <row r="29" spans="1:17" x14ac:dyDescent="0.25">
      <c r="A29">
        <f t="shared" si="3"/>
        <v>2000</v>
      </c>
      <c r="B29" s="11">
        <f>Population!B32</f>
        <v>2066831</v>
      </c>
      <c r="C29" s="85">
        <f t="shared" si="0"/>
        <v>2.4634962555320765</v>
      </c>
      <c r="E29" s="27">
        <f>CPI!H39</f>
        <v>172.8</v>
      </c>
      <c r="F29" s="85">
        <f t="shared" si="2"/>
        <v>2.4979757085020244</v>
      </c>
      <c r="G29" s="29">
        <f t="shared" si="4"/>
        <v>3.6592681463707422E-2</v>
      </c>
      <c r="H29" s="86">
        <v>70.757000000000005</v>
      </c>
      <c r="I29" s="85">
        <f t="shared" si="1"/>
        <v>2.4662714936560035</v>
      </c>
      <c r="J29" s="85">
        <f t="shared" si="5"/>
        <v>4.8562537048014276E-2</v>
      </c>
      <c r="K29" s="85"/>
      <c r="L29" s="11">
        <f>$L$3*(1+F29)*(1+C29)</f>
        <v>4712741361.1057758</v>
      </c>
      <c r="M29" s="11">
        <f>$M$3*(1+C29)*(1+I29)</f>
        <v>4670027009.4128609</v>
      </c>
      <c r="N29" s="11"/>
      <c r="O29" s="11">
        <f>L29-M29</f>
        <v>42714351.692914963</v>
      </c>
      <c r="P29" s="11"/>
      <c r="Q29" s="22">
        <v>99.483000000000004</v>
      </c>
    </row>
    <row r="30" spans="1:17" x14ac:dyDescent="0.25">
      <c r="A30">
        <f t="shared" si="3"/>
        <v>2001</v>
      </c>
      <c r="B30" s="11">
        <f>Population!B33</f>
        <v>2132498.3964307783</v>
      </c>
      <c r="C30" s="85">
        <f t="shared" si="0"/>
        <v>2.5735385287748045</v>
      </c>
      <c r="E30" s="27">
        <f>CPI!H40</f>
        <v>177.5</v>
      </c>
      <c r="F30" s="85">
        <f t="shared" si="2"/>
        <v>2.5931174089068829</v>
      </c>
      <c r="G30" s="29">
        <f t="shared" si="4"/>
        <v>2.7199074074073959E-2</v>
      </c>
      <c r="H30" s="86">
        <v>73.557000000000002</v>
      </c>
      <c r="I30" s="85">
        <f t="shared" si="1"/>
        <v>2.6034389849605644</v>
      </c>
      <c r="J30" s="85">
        <f t="shared" si="5"/>
        <v>3.9572056474977746E-2</v>
      </c>
      <c r="K30" s="85"/>
      <c r="L30" s="11"/>
      <c r="M30" s="11"/>
      <c r="N30" s="11"/>
      <c r="O30" s="11"/>
      <c r="P30" s="11"/>
      <c r="Q30" s="22">
        <v>102.789</v>
      </c>
    </row>
    <row r="31" spans="1:17" x14ac:dyDescent="0.25">
      <c r="A31">
        <f t="shared" si="3"/>
        <v>2002</v>
      </c>
      <c r="B31" s="11">
        <f>Population!B34</f>
        <v>2206022.0767424977</v>
      </c>
      <c r="C31" s="85">
        <f t="shared" si="0"/>
        <v>2.6967459857234268</v>
      </c>
      <c r="E31" s="27">
        <f>CPI!H41</f>
        <v>180.1</v>
      </c>
      <c r="F31" s="85">
        <f t="shared" si="2"/>
        <v>2.6457489878542511</v>
      </c>
      <c r="G31" s="29">
        <f t="shared" si="4"/>
        <v>1.4647887323943731E-2</v>
      </c>
      <c r="H31" s="86">
        <v>74.873000000000005</v>
      </c>
      <c r="I31" s="85">
        <f t="shared" si="1"/>
        <v>2.667907705873708</v>
      </c>
      <c r="J31" s="85">
        <f t="shared" si="5"/>
        <v>1.7890887339070405E-2</v>
      </c>
      <c r="K31" s="85"/>
      <c r="L31" s="11">
        <f>$L$3*(1+F31)*(1+C31)</f>
        <v>5242621064.9373589</v>
      </c>
      <c r="M31" s="11">
        <f>$M$3*(1+C31)*(1+I31)</f>
        <v>5274485508.2240009</v>
      </c>
      <c r="N31" s="11"/>
      <c r="O31" s="11">
        <f>L31-M31</f>
        <v>-31864443.286642075</v>
      </c>
      <c r="P31" s="11"/>
      <c r="Q31" s="22">
        <v>105.06399999999999</v>
      </c>
    </row>
    <row r="32" spans="1:17" x14ac:dyDescent="0.25">
      <c r="A32">
        <f t="shared" si="3"/>
        <v>2003</v>
      </c>
      <c r="B32" s="11">
        <f>Population!B35</f>
        <v>2296566.0437155832</v>
      </c>
      <c r="C32" s="85">
        <f t="shared" si="0"/>
        <v>2.8484752226916652</v>
      </c>
      <c r="E32" s="27">
        <f>CPI!H42</f>
        <v>183.9</v>
      </c>
      <c r="F32" s="85">
        <f t="shared" si="2"/>
        <v>2.7226720647773281</v>
      </c>
      <c r="G32" s="29">
        <f t="shared" si="4"/>
        <v>2.1099389228206533E-2</v>
      </c>
      <c r="H32" s="86">
        <v>77.328000000000003</v>
      </c>
      <c r="I32" s="85">
        <f t="shared" si="1"/>
        <v>2.7881742027139569</v>
      </c>
      <c r="J32" s="85">
        <f t="shared" si="5"/>
        <v>3.2788855795814253E-2</v>
      </c>
      <c r="K32" s="85"/>
      <c r="L32" s="11"/>
      <c r="M32" s="11"/>
      <c r="N32" s="11"/>
      <c r="O32" s="11"/>
      <c r="P32" s="11"/>
      <c r="Q32" s="22">
        <v>109.14400000000001</v>
      </c>
    </row>
    <row r="33" spans="1:17" x14ac:dyDescent="0.25">
      <c r="A33">
        <f t="shared" si="3"/>
        <v>2004</v>
      </c>
      <c r="B33" s="11">
        <f>Population!B36</f>
        <v>2410768</v>
      </c>
      <c r="C33" s="85">
        <f t="shared" si="0"/>
        <v>3.0398493834070388</v>
      </c>
      <c r="E33" s="27">
        <f>CPI!H43</f>
        <v>189.4</v>
      </c>
      <c r="F33" s="85">
        <f t="shared" si="2"/>
        <v>2.834008097165992</v>
      </c>
      <c r="G33" s="29">
        <f t="shared" si="4"/>
        <v>2.9907558455682492E-2</v>
      </c>
      <c r="H33" s="86">
        <v>80.98</v>
      </c>
      <c r="I33" s="85">
        <f t="shared" si="1"/>
        <v>2.9670798020869054</v>
      </c>
      <c r="J33" s="85">
        <f t="shared" si="5"/>
        <v>4.7227394992758187E-2</v>
      </c>
      <c r="K33" s="85"/>
      <c r="L33" s="11">
        <f>$L$3*(1+F33)*(1+C33)</f>
        <v>6025044984.4112778</v>
      </c>
      <c r="M33" s="11">
        <f>$M$3*(1+C33)*(1+I33)</f>
        <v>6234163741.592164</v>
      </c>
      <c r="N33" s="11"/>
      <c r="O33" s="11">
        <f>L33-M33</f>
        <v>-209118757.18088627</v>
      </c>
      <c r="P33" s="11"/>
      <c r="Q33" s="22">
        <v>113.369</v>
      </c>
    </row>
    <row r="34" spans="1:17" x14ac:dyDescent="0.25">
      <c r="A34">
        <f t="shared" si="3"/>
        <v>2005</v>
      </c>
      <c r="B34" s="11">
        <f>Population!B37</f>
        <v>2518869</v>
      </c>
      <c r="C34" s="85">
        <f t="shared" si="0"/>
        <v>3.2209998542095732</v>
      </c>
      <c r="E34" s="27">
        <f>CPI!H44</f>
        <v>195.4</v>
      </c>
      <c r="F34" s="85">
        <f t="shared" si="2"/>
        <v>2.9554655870445345</v>
      </c>
      <c r="G34" s="29">
        <f t="shared" si="4"/>
        <v>3.1678986272439369E-2</v>
      </c>
      <c r="H34" s="86">
        <v>85.55</v>
      </c>
      <c r="I34" s="85">
        <f t="shared" si="1"/>
        <v>3.1909567432518493</v>
      </c>
      <c r="J34" s="85">
        <f t="shared" si="5"/>
        <v>5.6433687330204929E-2</v>
      </c>
      <c r="K34" s="85"/>
      <c r="L34" s="11"/>
      <c r="M34" s="11"/>
      <c r="N34" s="11"/>
      <c r="O34" s="11"/>
      <c r="P34" s="11"/>
      <c r="Q34" s="22">
        <v>120.355</v>
      </c>
    </row>
    <row r="35" spans="1:17" x14ac:dyDescent="0.25">
      <c r="A35">
        <f t="shared" si="3"/>
        <v>2006</v>
      </c>
      <c r="B35" s="11">
        <f>Population!B38</f>
        <v>2623050</v>
      </c>
      <c r="C35" s="85">
        <f t="shared" si="0"/>
        <v>3.3955813770324781</v>
      </c>
      <c r="E35" s="27">
        <f>CPI!H45</f>
        <v>203.5</v>
      </c>
      <c r="F35" s="85">
        <f t="shared" si="2"/>
        <v>3.119433198380567</v>
      </c>
      <c r="G35" s="29">
        <f t="shared" si="4"/>
        <v>4.1453428863869046E-2</v>
      </c>
      <c r="H35" s="86">
        <v>90.316000000000003</v>
      </c>
      <c r="I35" s="85">
        <f t="shared" si="1"/>
        <v>3.4244354088081126</v>
      </c>
      <c r="J35" s="85">
        <f t="shared" si="5"/>
        <v>5.5710111046171962E-2</v>
      </c>
      <c r="K35" s="85"/>
      <c r="L35" s="11">
        <f>$L$3*(1+F35)*(1+C35)</f>
        <v>7043619444.4232502</v>
      </c>
      <c r="M35" s="11">
        <f>$M$3*(1+C35)*(1+I35)</f>
        <v>7565127961.8581448</v>
      </c>
      <c r="N35" s="11"/>
      <c r="O35" s="11">
        <f>L35-M35</f>
        <v>-521508517.43489456</v>
      </c>
      <c r="P35" s="11"/>
      <c r="Q35" s="22">
        <v>127.548</v>
      </c>
    </row>
    <row r="36" spans="1:17" x14ac:dyDescent="0.25">
      <c r="A36">
        <f t="shared" si="3"/>
        <v>2007</v>
      </c>
      <c r="B36" s="11">
        <f>Population!B39</f>
        <v>2718336.5418321351</v>
      </c>
      <c r="C36" s="85">
        <f t="shared" si="0"/>
        <v>3.5552579934748483</v>
      </c>
      <c r="E36" s="27">
        <f>CPI!H46</f>
        <v>208.29900000000001</v>
      </c>
      <c r="F36" s="85">
        <f t="shared" si="2"/>
        <v>3.2165789473684212</v>
      </c>
      <c r="G36" s="29">
        <f t="shared" si="4"/>
        <v>2.3582309582309557E-2</v>
      </c>
      <c r="H36" s="86">
        <v>94.843999999999994</v>
      </c>
      <c r="I36" s="85">
        <f t="shared" si="1"/>
        <v>3.6462548376034878</v>
      </c>
      <c r="J36" s="85">
        <f t="shared" si="5"/>
        <v>5.0135081270206827E-2</v>
      </c>
      <c r="K36" s="85"/>
      <c r="L36" s="11"/>
      <c r="M36" s="11"/>
      <c r="N36" s="11"/>
      <c r="O36" s="11"/>
      <c r="P36" s="11"/>
      <c r="Q36" s="22">
        <v>133.80600000000001</v>
      </c>
    </row>
    <row r="37" spans="1:17" x14ac:dyDescent="0.25">
      <c r="A37">
        <f t="shared" si="3"/>
        <v>2008</v>
      </c>
      <c r="B37" s="11">
        <f>Population!B40</f>
        <v>2738733</v>
      </c>
      <c r="C37" s="85">
        <f t="shared" si="0"/>
        <v>3.5894373997690812</v>
      </c>
      <c r="E37" s="27">
        <f>CPI!H47</f>
        <v>219.964</v>
      </c>
      <c r="F37" s="85">
        <f t="shared" si="2"/>
        <v>3.4527125506072878</v>
      </c>
      <c r="G37" s="29">
        <f t="shared" si="4"/>
        <v>5.6001229002539565E-2</v>
      </c>
      <c r="H37" s="86">
        <v>100.19799999999999</v>
      </c>
      <c r="I37" s="85">
        <f t="shared" si="1"/>
        <v>3.9085386763337082</v>
      </c>
      <c r="J37" s="85">
        <f t="shared" si="5"/>
        <v>5.6450592551980039E-2</v>
      </c>
      <c r="K37" s="85"/>
      <c r="L37" s="11">
        <f>$L$3*(1+F37)*(1+C37)</f>
        <v>7949250895.5237341</v>
      </c>
      <c r="M37" s="11">
        <f>$M$3*(1+C37)*(1+I37)</f>
        <v>8763019176.5325031</v>
      </c>
      <c r="N37" s="11"/>
      <c r="O37" s="11">
        <f>L37-M37</f>
        <v>-813768281.00876904</v>
      </c>
      <c r="P37" s="11"/>
      <c r="Q37" s="11"/>
    </row>
    <row r="38" spans="1:17" x14ac:dyDescent="0.25">
      <c r="A38">
        <f t="shared" si="3"/>
        <v>2009</v>
      </c>
      <c r="B38" s="11">
        <f>Population!B41</f>
        <v>2711206</v>
      </c>
      <c r="C38" s="85">
        <f t="shared" si="0"/>
        <v>3.5433089734845753</v>
      </c>
      <c r="E38" s="27">
        <f>CPI!H48</f>
        <v>215.351</v>
      </c>
      <c r="F38" s="85">
        <f t="shared" si="2"/>
        <v>3.3593319838056681</v>
      </c>
      <c r="G38" s="29">
        <f t="shared" si="4"/>
        <v>-2.097161353676058E-2</v>
      </c>
      <c r="H38" s="86">
        <v>99.721000000000004</v>
      </c>
      <c r="I38" s="85">
        <f t="shared" si="1"/>
        <v>3.8851712144221819</v>
      </c>
      <c r="J38" s="85">
        <f t="shared" si="5"/>
        <v>-4.7605740633545057E-3</v>
      </c>
      <c r="K38" s="31"/>
      <c r="O38" s="11"/>
    </row>
    <row r="39" spans="1:17" x14ac:dyDescent="0.25">
      <c r="A39">
        <f t="shared" si="3"/>
        <v>2010</v>
      </c>
      <c r="B39" s="11">
        <f>Population!B42</f>
        <v>2724634</v>
      </c>
      <c r="C39" s="85">
        <f t="shared" si="0"/>
        <v>3.5658109718188777</v>
      </c>
      <c r="E39" s="27">
        <f>CPI!H49</f>
        <v>218.011</v>
      </c>
      <c r="F39" s="85">
        <f t="shared" si="2"/>
        <v>3.4131781376518218</v>
      </c>
      <c r="G39" s="29">
        <f t="shared" si="4"/>
        <v>1.2351927783014638E-2</v>
      </c>
      <c r="H39" s="86">
        <v>102.40600000000001</v>
      </c>
      <c r="I39" s="85">
        <f t="shared" si="1"/>
        <v>4.0167050409053058</v>
      </c>
      <c r="J39" s="85">
        <f t="shared" si="5"/>
        <v>2.692512108783518E-2</v>
      </c>
      <c r="L39" s="9">
        <f>$L$3*(1+F39)*(1+C39)</f>
        <v>7838112268.9837809</v>
      </c>
      <c r="M39" s="11">
        <f>$M$3*(1+C39)*(1+I39)</f>
        <v>8910018155.7400208</v>
      </c>
      <c r="O39" s="11">
        <f t="shared" ref="O39:O45" si="6">L39-M39</f>
        <v>-1071905886.7562399</v>
      </c>
    </row>
    <row r="40" spans="1:17" x14ac:dyDescent="0.25">
      <c r="A40">
        <f t="shared" si="3"/>
        <v>2011</v>
      </c>
      <c r="B40" s="11">
        <f>Population!B43</f>
        <v>2721794</v>
      </c>
      <c r="C40" s="85">
        <f t="shared" si="0"/>
        <v>3.5610518360377181</v>
      </c>
      <c r="E40" s="27">
        <f>CPI!H50</f>
        <v>225.922</v>
      </c>
      <c r="F40" s="85">
        <f t="shared" si="2"/>
        <v>3.5733198380566806</v>
      </c>
      <c r="G40" s="29">
        <f t="shared" si="4"/>
        <v>3.6287159822210757E-2</v>
      </c>
      <c r="H40" s="86">
        <v>106.009</v>
      </c>
      <c r="I40" s="85">
        <f t="shared" si="1"/>
        <v>4.1932102091804238</v>
      </c>
      <c r="J40" s="85">
        <f t="shared" si="5"/>
        <v>3.5183485342655585E-2</v>
      </c>
      <c r="O40" s="11"/>
    </row>
    <row r="41" spans="1:17" x14ac:dyDescent="0.25">
      <c r="A41">
        <f t="shared" si="3"/>
        <v>2012</v>
      </c>
      <c r="B41" s="11">
        <f>Population!B44</f>
        <v>2750217</v>
      </c>
      <c r="C41" s="85">
        <f t="shared" si="0"/>
        <v>3.6086817361461394</v>
      </c>
      <c r="E41" s="27">
        <f>CPI!H51</f>
        <v>229.10400000000001</v>
      </c>
      <c r="F41" s="85">
        <f t="shared" si="2"/>
        <v>3.6377327935222672</v>
      </c>
      <c r="G41" s="29">
        <f t="shared" si="4"/>
        <v>1.4084507042253502E-2</v>
      </c>
      <c r="H41" s="86">
        <v>107.57599999999999</v>
      </c>
      <c r="I41" s="85">
        <f t="shared" si="1"/>
        <v>4.2699750159212266</v>
      </c>
      <c r="J41" s="85">
        <f t="shared" si="5"/>
        <v>1.478176381250651E-2</v>
      </c>
      <c r="L41" s="9">
        <f>$L$3*(1+F41)*(1+C41)</f>
        <v>8314277872.7412233</v>
      </c>
      <c r="M41" s="11">
        <f>$M$3*(1+C41)*(1+I41)</f>
        <v>9447727718.5897369</v>
      </c>
      <c r="O41" s="11">
        <f t="shared" si="6"/>
        <v>-1133449845.8485136</v>
      </c>
    </row>
    <row r="42" spans="1:17" x14ac:dyDescent="0.25">
      <c r="A42">
        <f t="shared" si="3"/>
        <v>2013</v>
      </c>
      <c r="B42" s="11">
        <f>Population!B45</f>
        <v>2800967</v>
      </c>
      <c r="C42" s="85">
        <f t="shared" si="0"/>
        <v>3.6937261519538431</v>
      </c>
      <c r="E42" s="27">
        <f>CPI!H52</f>
        <v>233.596</v>
      </c>
      <c r="F42" s="85">
        <f t="shared" si="2"/>
        <v>3.728663967611336</v>
      </c>
      <c r="G42" s="29">
        <f t="shared" si="4"/>
        <v>1.9606816118443948E-2</v>
      </c>
      <c r="H42" s="86">
        <v>109.727</v>
      </c>
      <c r="I42" s="85">
        <f t="shared" si="1"/>
        <v>4.3753490422769801</v>
      </c>
      <c r="J42" s="85">
        <f t="shared" si="5"/>
        <v>1.9995166208076176E-2</v>
      </c>
      <c r="O42" s="11"/>
    </row>
    <row r="43" spans="1:17" x14ac:dyDescent="0.25">
      <c r="A43">
        <f t="shared" si="3"/>
        <v>2014</v>
      </c>
      <c r="B43" s="11">
        <f>Population!B46</f>
        <v>2843301</v>
      </c>
      <c r="C43" s="85">
        <f t="shared" si="0"/>
        <v>3.7646674386297709</v>
      </c>
      <c r="E43" s="27">
        <f>CPI!H53</f>
        <v>238.25</v>
      </c>
      <c r="F43" s="85">
        <f t="shared" si="2"/>
        <v>3.8228744939271255</v>
      </c>
      <c r="G43" s="29">
        <f t="shared" si="4"/>
        <v>1.9923286357643066E-2</v>
      </c>
      <c r="H43" s="86">
        <v>112.346</v>
      </c>
      <c r="I43" s="85">
        <f t="shared" si="1"/>
        <v>4.5036496350364965</v>
      </c>
      <c r="J43" s="85">
        <f t="shared" si="5"/>
        <v>2.3868327758892471E-2</v>
      </c>
      <c r="L43" s="9">
        <f>$L$3*(1+F43)*(1+C43)</f>
        <v>8938829387.6061573</v>
      </c>
      <c r="M43" s="11">
        <f>$M$3*(1+C43)*(1+I43)</f>
        <v>10200594097.710621</v>
      </c>
      <c r="O43" s="11">
        <f t="shared" si="6"/>
        <v>-1261764710.1044636</v>
      </c>
    </row>
    <row r="44" spans="1:17" x14ac:dyDescent="0.25">
      <c r="A44">
        <f t="shared" si="3"/>
        <v>2015</v>
      </c>
      <c r="B44" s="11">
        <f>Population!B47</f>
        <v>2897584</v>
      </c>
      <c r="C44" s="85">
        <f t="shared" si="0"/>
        <v>3.8556322863793202</v>
      </c>
      <c r="E44" s="27">
        <f>CPI!H54</f>
        <v>238.654</v>
      </c>
      <c r="F44" s="85">
        <f t="shared" si="2"/>
        <v>3.831052631578947</v>
      </c>
      <c r="G44" s="29">
        <f t="shared" si="4"/>
        <v>1.695697796432194E-3</v>
      </c>
      <c r="H44" s="86">
        <v>112.783</v>
      </c>
      <c r="I44" s="85">
        <f t="shared" si="1"/>
        <v>4.5250575613579578</v>
      </c>
      <c r="J44" s="85">
        <f t="shared" si="5"/>
        <v>3.8897691061541284E-3</v>
      </c>
      <c r="O44" s="11"/>
    </row>
    <row r="45" spans="1:17" x14ac:dyDescent="0.25">
      <c r="A45">
        <f t="shared" si="3"/>
        <v>2016</v>
      </c>
      <c r="B45" s="11">
        <f>Population!B48</f>
        <v>2953373</v>
      </c>
      <c r="C45" s="85">
        <f t="shared" si="0"/>
        <v>3.9491208166945118</v>
      </c>
      <c r="E45" s="27">
        <f>CPI!H55</f>
        <v>240.62799999999999</v>
      </c>
      <c r="F45" s="85">
        <f t="shared" si="2"/>
        <v>3.8710121457489874</v>
      </c>
      <c r="G45" s="29">
        <f t="shared" si="4"/>
        <v>8.2713887049870038E-3</v>
      </c>
      <c r="H45" s="86">
        <v>113.566</v>
      </c>
      <c r="I45" s="85">
        <f t="shared" si="1"/>
        <v>4.5634154705334833</v>
      </c>
      <c r="J45" s="85">
        <f t="shared" si="5"/>
        <v>6.9425356658361359E-3</v>
      </c>
      <c r="L45" s="9">
        <f>$L$3*(1+F45)*(1+C45)</f>
        <v>9377549442.8629246</v>
      </c>
      <c r="M45" s="11">
        <f>$M$3*(1+C45)*(1+I45)</f>
        <v>10710546819.647516</v>
      </c>
      <c r="O45" s="11">
        <f t="shared" si="6"/>
        <v>-1332997376.7845917</v>
      </c>
    </row>
  </sheetData>
  <phoneticPr fontId="14" type="noConversion"/>
  <pageMargins left="0.75" right="0.75" top="1" bottom="1" header="0.5" footer="0.5"/>
  <pageSetup scale="53" orientation="portrait" r:id="rId1"/>
  <headerFooter alignWithMargins="0">
    <oddFooter>&amp;L&amp;Z&amp;F&amp;F&amp;R&amp;D&amp;T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0"/>
  <sheetViews>
    <sheetView workbookViewId="0">
      <selection activeCell="H48" sqref="H48"/>
    </sheetView>
  </sheetViews>
  <sheetFormatPr defaultRowHeight="13.2" x14ac:dyDescent="0.25"/>
  <cols>
    <col min="1" max="1" width="24.33203125" customWidth="1"/>
    <col min="2" max="2" width="14.33203125" customWidth="1"/>
    <col min="3" max="3" width="19.88671875" customWidth="1"/>
    <col min="4" max="4" width="16.5546875" bestFit="1" customWidth="1"/>
    <col min="5" max="5" width="12.88671875" customWidth="1"/>
  </cols>
  <sheetData>
    <row r="1" spans="1:4" ht="14.4" x14ac:dyDescent="0.3">
      <c r="A1" s="74" t="s">
        <v>2</v>
      </c>
      <c r="B1" s="74"/>
      <c r="C1" s="74"/>
      <c r="D1" s="74"/>
    </row>
    <row r="2" spans="1:4" ht="14.4" x14ac:dyDescent="0.3">
      <c r="A2" s="74"/>
      <c r="B2" s="74"/>
      <c r="C2" s="74"/>
      <c r="D2" s="74"/>
    </row>
    <row r="3" spans="1:4" ht="14.4" x14ac:dyDescent="0.3">
      <c r="A3" s="74" t="s">
        <v>4</v>
      </c>
      <c r="B3" s="74" t="s">
        <v>77</v>
      </c>
      <c r="C3" s="74"/>
      <c r="D3" s="74"/>
    </row>
    <row r="4" spans="1:4" ht="14.4" x14ac:dyDescent="0.3">
      <c r="A4" s="74"/>
      <c r="B4" s="74"/>
      <c r="C4" s="74"/>
      <c r="D4" s="74"/>
    </row>
    <row r="5" spans="1:4" ht="14.4" x14ac:dyDescent="0.3">
      <c r="A5" s="75" t="s">
        <v>0</v>
      </c>
      <c r="B5" s="75" t="s">
        <v>1</v>
      </c>
      <c r="C5" s="74" t="s">
        <v>24</v>
      </c>
      <c r="D5" s="74" t="s">
        <v>25</v>
      </c>
    </row>
    <row r="6" spans="1:4" ht="14.4" x14ac:dyDescent="0.3">
      <c r="A6" s="74">
        <v>1974</v>
      </c>
      <c r="B6" s="94">
        <v>596747</v>
      </c>
      <c r="C6" s="77">
        <f t="shared" ref="C6:C22" si="0">ROUND((B6-B$6)/B$6,5)</f>
        <v>0</v>
      </c>
      <c r="D6" s="94">
        <f>(1+C6)*Expenditures!$C$7</f>
        <v>388993276</v>
      </c>
    </row>
    <row r="7" spans="1:4" ht="14.4" x14ac:dyDescent="0.3">
      <c r="A7" s="74">
        <v>1975</v>
      </c>
      <c r="B7" s="99">
        <v>619847</v>
      </c>
      <c r="C7" s="77">
        <f t="shared" si="0"/>
        <v>3.8710000000000001E-2</v>
      </c>
      <c r="D7" s="94">
        <f>(1+C7)*Expenditures!$C$7</f>
        <v>404051205.71395999</v>
      </c>
    </row>
    <row r="8" spans="1:4" ht="14.4" x14ac:dyDescent="0.3">
      <c r="A8" s="74">
        <v>1976</v>
      </c>
      <c r="B8" s="99">
        <v>646823</v>
      </c>
      <c r="C8" s="77">
        <f t="shared" si="0"/>
        <v>8.3909999999999998E-2</v>
      </c>
      <c r="D8" s="94">
        <f>(1+C8)*Expenditures!$C$7</f>
        <v>421633701.78915995</v>
      </c>
    </row>
    <row r="9" spans="1:4" ht="14.4" x14ac:dyDescent="0.3">
      <c r="A9" s="74">
        <v>1977</v>
      </c>
      <c r="B9" s="99">
        <v>678134</v>
      </c>
      <c r="C9" s="77">
        <f t="shared" si="0"/>
        <v>0.13638</v>
      </c>
      <c r="D9" s="94">
        <f>(1+C9)*Expenditures!$C$7</f>
        <v>442044178.98087996</v>
      </c>
    </row>
    <row r="10" spans="1:4" ht="14.4" x14ac:dyDescent="0.3">
      <c r="A10" s="74">
        <v>1978</v>
      </c>
      <c r="B10" s="99">
        <v>719345</v>
      </c>
      <c r="C10" s="77">
        <f t="shared" si="0"/>
        <v>0.20544000000000001</v>
      </c>
      <c r="D10" s="94">
        <f>(1+C10)*Expenditures!$C$7</f>
        <v>468908054.62144005</v>
      </c>
    </row>
    <row r="11" spans="1:4" ht="14.4" x14ac:dyDescent="0.3">
      <c r="A11" s="74">
        <v>1979</v>
      </c>
      <c r="B11" s="99">
        <v>765121</v>
      </c>
      <c r="C11" s="77">
        <f t="shared" si="0"/>
        <v>0.28215000000000001</v>
      </c>
      <c r="D11" s="94">
        <f>(1+C11)*Expenditures!$C$7</f>
        <v>498747728.82340002</v>
      </c>
    </row>
    <row r="12" spans="1:4" ht="14.4" x14ac:dyDescent="0.3">
      <c r="A12" s="74">
        <v>1980</v>
      </c>
      <c r="B12" s="94">
        <v>810502</v>
      </c>
      <c r="C12" s="77">
        <f t="shared" si="0"/>
        <v>0.35820000000000002</v>
      </c>
      <c r="D12" s="94">
        <f>(1+C12)*Expenditures!$C$7</f>
        <v>528330667.46320003</v>
      </c>
    </row>
    <row r="13" spans="1:4" ht="14.4" x14ac:dyDescent="0.3">
      <c r="A13" s="74">
        <v>1981</v>
      </c>
      <c r="B13" s="94">
        <v>846220</v>
      </c>
      <c r="C13" s="77">
        <f t="shared" si="0"/>
        <v>0.41804999999999998</v>
      </c>
      <c r="D13" s="94">
        <f>(1+C13)*Expenditures!$C$7</f>
        <v>551611915.03180003</v>
      </c>
    </row>
    <row r="14" spans="1:4" ht="14.4" x14ac:dyDescent="0.3">
      <c r="A14" s="74">
        <v>1982</v>
      </c>
      <c r="B14" s="94">
        <v>870970</v>
      </c>
      <c r="C14" s="77">
        <f t="shared" si="0"/>
        <v>0.45952999999999999</v>
      </c>
      <c r="D14" s="94">
        <f>(1+C14)*Expenditures!$C$7</f>
        <v>567747356.12028003</v>
      </c>
    </row>
    <row r="15" spans="1:4" ht="14.4" x14ac:dyDescent="0.3">
      <c r="A15" s="74">
        <v>1983</v>
      </c>
      <c r="B15" s="94">
        <v>897160</v>
      </c>
      <c r="C15" s="77">
        <f t="shared" si="0"/>
        <v>0.50341999999999998</v>
      </c>
      <c r="D15" s="94">
        <f>(1+C15)*Expenditures!$C$7</f>
        <v>584820271.00391996</v>
      </c>
    </row>
    <row r="16" spans="1:4" ht="14.4" x14ac:dyDescent="0.3">
      <c r="A16" s="74">
        <v>1984</v>
      </c>
      <c r="B16" s="94">
        <v>922580</v>
      </c>
      <c r="C16" s="77">
        <f t="shared" si="0"/>
        <v>0.54601999999999995</v>
      </c>
      <c r="D16" s="94">
        <f>(1+C16)*Expenditures!$C$7</f>
        <v>601391384.56151998</v>
      </c>
    </row>
    <row r="17" spans="1:12" ht="14.4" x14ac:dyDescent="0.3">
      <c r="A17" s="74">
        <v>1985</v>
      </c>
      <c r="B17" s="94">
        <v>955990</v>
      </c>
      <c r="C17" s="77">
        <f t="shared" si="0"/>
        <v>0.60199999999999998</v>
      </c>
      <c r="D17" s="94">
        <f>(1+C17)*Expenditures!$C$7</f>
        <v>623167228.15199995</v>
      </c>
    </row>
    <row r="18" spans="1:12" ht="14.4" x14ac:dyDescent="0.3">
      <c r="A18" s="74">
        <v>1986</v>
      </c>
      <c r="B18" s="94">
        <v>993220</v>
      </c>
      <c r="C18" s="77">
        <f t="shared" si="0"/>
        <v>0.66439000000000004</v>
      </c>
      <c r="D18" s="94">
        <f>(1+C18)*Expenditures!$C$7</f>
        <v>647436518.64164007</v>
      </c>
    </row>
    <row r="19" spans="1:12" ht="14.4" x14ac:dyDescent="0.3">
      <c r="A19" s="74">
        <v>1987</v>
      </c>
      <c r="B19" s="94">
        <v>1035040</v>
      </c>
      <c r="C19" s="77">
        <f t="shared" si="0"/>
        <v>0.73446999999999996</v>
      </c>
      <c r="D19" s="94">
        <f>(1+C19)*Expenditures!$C$7</f>
        <v>674697167.42372</v>
      </c>
    </row>
    <row r="20" spans="1:12" ht="14.4" x14ac:dyDescent="0.3">
      <c r="A20" s="74">
        <v>1988</v>
      </c>
      <c r="B20" s="94">
        <v>1096130</v>
      </c>
      <c r="C20" s="77">
        <f t="shared" si="0"/>
        <v>0.83684000000000003</v>
      </c>
      <c r="D20" s="94">
        <f>(1+C20)*Expenditures!$C$7</f>
        <v>714518409.08783996</v>
      </c>
    </row>
    <row r="21" spans="1:12" ht="14.4" x14ac:dyDescent="0.3">
      <c r="A21" s="74">
        <v>1989</v>
      </c>
      <c r="B21" s="94">
        <v>1162340</v>
      </c>
      <c r="C21" s="77">
        <f t="shared" si="0"/>
        <v>0.94779000000000002</v>
      </c>
      <c r="D21" s="94">
        <f>(1+C21)*Expenditures!$C$7</f>
        <v>757677213.06004</v>
      </c>
    </row>
    <row r="22" spans="1:12" ht="14.4" x14ac:dyDescent="0.3">
      <c r="A22" s="74">
        <v>1990</v>
      </c>
      <c r="B22" s="94">
        <v>1236130</v>
      </c>
      <c r="C22" s="77">
        <f t="shared" si="0"/>
        <v>1.07145</v>
      </c>
      <c r="D22" s="94">
        <f>(1+C22)*Expenditures!$C$7</f>
        <v>805780121.57019997</v>
      </c>
    </row>
    <row r="23" spans="1:12" ht="15.6" x14ac:dyDescent="0.3">
      <c r="A23" s="74">
        <v>1991</v>
      </c>
      <c r="B23" s="94">
        <v>1318597</v>
      </c>
      <c r="C23" s="77">
        <f t="shared" ref="C23:C31" si="1">ROUND((B23-B$6)/B$6,5)</f>
        <v>1.20964</v>
      </c>
      <c r="D23" s="94">
        <f>(1+C23)*Expenditures!$C$7</f>
        <v>859535102.38064015</v>
      </c>
      <c r="E23" s="19"/>
    </row>
    <row r="24" spans="1:12" ht="15.6" x14ac:dyDescent="0.3">
      <c r="A24" s="74">
        <v>1992</v>
      </c>
      <c r="B24" s="94">
        <v>1371919</v>
      </c>
      <c r="C24" s="77">
        <f t="shared" si="1"/>
        <v>1.2989999999999999</v>
      </c>
      <c r="D24" s="94">
        <f>(1+C24)*Expenditures!$C$7</f>
        <v>894295541.52399993</v>
      </c>
      <c r="E24" s="19"/>
      <c r="F24" s="70"/>
      <c r="G24" s="70"/>
      <c r="H24" s="70"/>
      <c r="I24" s="70"/>
      <c r="J24" s="70"/>
      <c r="K24" s="70"/>
      <c r="L24" s="70"/>
    </row>
    <row r="25" spans="1:12" ht="15.6" x14ac:dyDescent="0.3">
      <c r="A25" s="74">
        <v>1993</v>
      </c>
      <c r="B25" s="94">
        <v>1431956</v>
      </c>
      <c r="C25" s="77">
        <f t="shared" si="1"/>
        <v>1.3996</v>
      </c>
      <c r="D25" s="94">
        <f>(1+C25)*Expenditures!$C$7</f>
        <v>933428265.08959997</v>
      </c>
      <c r="E25" s="19"/>
      <c r="F25" s="70"/>
      <c r="G25" s="70"/>
      <c r="H25" s="70"/>
      <c r="I25" s="70"/>
      <c r="J25" s="70"/>
      <c r="K25" s="70"/>
      <c r="L25" s="70"/>
    </row>
    <row r="26" spans="1:12" ht="15.6" x14ac:dyDescent="0.3">
      <c r="A26" s="74">
        <v>1994</v>
      </c>
      <c r="B26" s="94">
        <v>1525863</v>
      </c>
      <c r="C26" s="77">
        <f t="shared" si="1"/>
        <v>1.55697</v>
      </c>
      <c r="D26" s="94">
        <f>(1+C26)*Expenditures!$C$7</f>
        <v>994644136.93371987</v>
      </c>
      <c r="E26" s="20"/>
      <c r="F26" s="70"/>
      <c r="G26" s="83"/>
      <c r="H26" s="70"/>
      <c r="I26" s="73"/>
      <c r="J26" s="80"/>
      <c r="K26" s="73"/>
      <c r="L26" s="70"/>
    </row>
    <row r="27" spans="1:12" ht="15.6" x14ac:dyDescent="0.3">
      <c r="A27" s="74">
        <v>1995</v>
      </c>
      <c r="B27" s="94">
        <v>1611593</v>
      </c>
      <c r="C27" s="77">
        <f t="shared" si="1"/>
        <v>1.7006300000000001</v>
      </c>
      <c r="D27" s="94">
        <f>(1+C27)*Expenditures!$C$7</f>
        <v>1050526910.9638801</v>
      </c>
      <c r="E27" s="20"/>
      <c r="F27" s="70"/>
      <c r="G27" s="83"/>
      <c r="H27" s="70"/>
      <c r="I27" s="73"/>
      <c r="J27" s="80"/>
      <c r="K27" s="73"/>
      <c r="L27" s="70"/>
    </row>
    <row r="28" spans="1:12" ht="15.6" x14ac:dyDescent="0.3">
      <c r="A28" s="74">
        <v>1996</v>
      </c>
      <c r="B28" s="94">
        <v>1696405</v>
      </c>
      <c r="C28" s="77">
        <f t="shared" si="1"/>
        <v>1.8427500000000001</v>
      </c>
      <c r="D28" s="94">
        <f>(1+C28)*Expenditures!$C$7</f>
        <v>1105810635.349</v>
      </c>
      <c r="E28" s="20"/>
      <c r="F28" s="70"/>
      <c r="G28" s="83"/>
      <c r="H28" s="70"/>
      <c r="I28" s="73"/>
      <c r="J28" s="80"/>
      <c r="K28" s="73"/>
      <c r="L28" s="70"/>
    </row>
    <row r="29" spans="1:12" ht="15.6" x14ac:dyDescent="0.3">
      <c r="A29" s="74">
        <v>1997</v>
      </c>
      <c r="B29" s="94">
        <v>1790207</v>
      </c>
      <c r="C29" s="77">
        <f t="shared" si="1"/>
        <v>1.9999400000000001</v>
      </c>
      <c r="D29" s="94">
        <f>(1+C29)*Expenditures!$C$7</f>
        <v>1166956488.40344</v>
      </c>
      <c r="E29" s="20"/>
      <c r="F29" s="70"/>
      <c r="G29" s="84"/>
      <c r="H29" s="70"/>
      <c r="I29" s="73"/>
      <c r="J29" s="80"/>
      <c r="K29" s="73"/>
      <c r="L29" s="70"/>
    </row>
    <row r="30" spans="1:12" ht="15.6" x14ac:dyDescent="0.3">
      <c r="A30" s="74">
        <v>1998</v>
      </c>
      <c r="B30" s="94">
        <v>1870881</v>
      </c>
      <c r="C30" s="77">
        <f t="shared" si="1"/>
        <v>2.1351300000000002</v>
      </c>
      <c r="D30" s="94">
        <f>(1+C30)*Expenditures!$C$7</f>
        <v>1219544489.38588</v>
      </c>
      <c r="E30" s="20"/>
      <c r="F30" s="70"/>
      <c r="G30" s="84"/>
      <c r="H30" s="70"/>
      <c r="I30" s="73"/>
      <c r="J30" s="80"/>
      <c r="K30" s="73"/>
      <c r="L30" s="70"/>
    </row>
    <row r="31" spans="1:12" ht="15.6" x14ac:dyDescent="0.3">
      <c r="A31" s="74">
        <v>1999</v>
      </c>
      <c r="B31" s="94">
        <v>1946366</v>
      </c>
      <c r="C31" s="77">
        <f t="shared" si="1"/>
        <v>2.2616299999999998</v>
      </c>
      <c r="D31" s="94">
        <f>(1+C31)*Expenditures!$C$7</f>
        <v>1268752138.79988</v>
      </c>
      <c r="E31" s="20"/>
      <c r="F31" s="70"/>
      <c r="G31" s="84"/>
      <c r="H31" s="70"/>
      <c r="I31" s="73"/>
      <c r="J31" s="80"/>
      <c r="K31" s="73"/>
      <c r="L31" s="70"/>
    </row>
    <row r="32" spans="1:12" ht="15.6" x14ac:dyDescent="0.3">
      <c r="A32" s="74">
        <v>2000</v>
      </c>
      <c r="B32" s="94">
        <v>2066831</v>
      </c>
      <c r="C32" s="77">
        <f>ROUND((B32-B$6)/B$6,5)</f>
        <v>2.4634999999999998</v>
      </c>
      <c r="D32" s="94">
        <f>(1+C32)*Expenditures!$C$7</f>
        <v>1347278211.4259999</v>
      </c>
      <c r="E32" s="20"/>
      <c r="F32" s="70"/>
      <c r="G32" s="84"/>
      <c r="H32" s="70"/>
      <c r="I32" s="73"/>
      <c r="J32" s="80"/>
      <c r="K32" s="73"/>
      <c r="L32" s="70"/>
    </row>
    <row r="33" spans="1:12" ht="15.6" x14ac:dyDescent="0.3">
      <c r="A33" s="74">
        <v>2001</v>
      </c>
      <c r="B33" s="94">
        <v>2132498.3964307783</v>
      </c>
      <c r="C33" s="77">
        <f>ROUND((B33-B$6)/B$6,5)</f>
        <v>2.5735399999999999</v>
      </c>
      <c r="D33" s="94">
        <f>(1+C33)*Expenditures!$C$7</f>
        <v>1390083031.51704</v>
      </c>
      <c r="E33" s="20"/>
      <c r="F33" s="70"/>
      <c r="G33" s="84"/>
      <c r="H33" s="70"/>
      <c r="I33" s="73"/>
      <c r="J33" s="80"/>
      <c r="K33" s="73"/>
      <c r="L33" s="70"/>
    </row>
    <row r="34" spans="1:12" ht="15.6" x14ac:dyDescent="0.3">
      <c r="A34" s="74">
        <v>2002</v>
      </c>
      <c r="B34" s="94">
        <v>2206022.0767424977</v>
      </c>
      <c r="C34" s="77">
        <f>ROUND((B34-B$6)/B$6,5)</f>
        <v>2.6967500000000002</v>
      </c>
      <c r="D34" s="94">
        <f>(1+C34)*Expenditures!$C$7</f>
        <v>1438010893.053</v>
      </c>
      <c r="E34" s="20"/>
      <c r="F34" s="70"/>
      <c r="G34" s="84"/>
      <c r="H34" s="70"/>
      <c r="I34" s="73"/>
      <c r="J34" s="80"/>
      <c r="K34" s="73"/>
      <c r="L34" s="70"/>
    </row>
    <row r="35" spans="1:12" ht="15.6" x14ac:dyDescent="0.3">
      <c r="A35" s="74">
        <v>2003</v>
      </c>
      <c r="B35" s="94">
        <v>2296566.0437155832</v>
      </c>
      <c r="C35" s="77">
        <f>ROUND((B35-B$6)/B$6,5)</f>
        <v>2.8484799999999999</v>
      </c>
      <c r="D35" s="94">
        <f>(1+C35)*Expenditures!$C$7</f>
        <v>1497032842.8204799</v>
      </c>
      <c r="E35" s="20"/>
      <c r="F35" s="70"/>
      <c r="G35" s="84"/>
      <c r="H35" s="70"/>
      <c r="I35" s="73"/>
      <c r="J35" s="80"/>
      <c r="K35" s="73"/>
      <c r="L35" s="70"/>
    </row>
    <row r="36" spans="1:12" ht="15.6" x14ac:dyDescent="0.3">
      <c r="A36" s="74">
        <v>2004</v>
      </c>
      <c r="B36" s="94">
        <v>2410768</v>
      </c>
      <c r="C36" s="77">
        <f>ROUND((B36-B$6)/B$6,5)</f>
        <v>3.0398499999999999</v>
      </c>
      <c r="D36" s="94">
        <f>(1+C36)*Expenditures!$C$7</f>
        <v>1571474486.0485997</v>
      </c>
      <c r="E36" s="20"/>
      <c r="F36" s="70"/>
      <c r="G36" s="83"/>
      <c r="H36" s="70"/>
      <c r="I36" s="73"/>
      <c r="J36" s="80"/>
      <c r="K36" s="73"/>
      <c r="L36" s="70"/>
    </row>
    <row r="37" spans="1:12" ht="15.6" x14ac:dyDescent="0.3">
      <c r="A37" s="74">
        <v>2005</v>
      </c>
      <c r="B37" s="99">
        <v>2518869</v>
      </c>
      <c r="C37" s="77">
        <f t="shared" ref="C37:C60" si="2">ROUND((B37-B$6)/B$6,5)</f>
        <v>3.2210000000000001</v>
      </c>
      <c r="D37" s="94">
        <f>(1+C37)*Expenditures!$C$7</f>
        <v>1641940617.9960001</v>
      </c>
      <c r="E37" s="20"/>
      <c r="F37" s="70"/>
      <c r="G37" s="83"/>
      <c r="H37" s="70"/>
      <c r="I37" s="73"/>
      <c r="J37" s="81"/>
      <c r="K37" s="73"/>
      <c r="L37" s="70"/>
    </row>
    <row r="38" spans="1:12" ht="15.6" x14ac:dyDescent="0.3">
      <c r="A38" s="74">
        <v>2006</v>
      </c>
      <c r="B38" s="99">
        <v>2623050</v>
      </c>
      <c r="C38" s="77">
        <f t="shared" si="2"/>
        <v>3.3955799999999998</v>
      </c>
      <c r="D38" s="94">
        <f>(1+C38)*Expenditures!$C$7</f>
        <v>1709851064.12008</v>
      </c>
      <c r="E38" s="20"/>
      <c r="F38" s="70"/>
      <c r="G38" s="83"/>
      <c r="H38" s="70"/>
      <c r="I38" s="73"/>
      <c r="J38" s="81"/>
      <c r="K38" s="73"/>
      <c r="L38" s="70"/>
    </row>
    <row r="39" spans="1:12" ht="15.6" x14ac:dyDescent="0.3">
      <c r="A39" s="74">
        <v>2007</v>
      </c>
      <c r="B39" s="99">
        <v>2718336.5418321351</v>
      </c>
      <c r="C39" s="77">
        <f t="shared" si="2"/>
        <v>3.5552600000000001</v>
      </c>
      <c r="D39" s="94">
        <f>(1+C39)*Expenditures!$C$7</f>
        <v>1771965510.4317603</v>
      </c>
      <c r="E39" s="19"/>
      <c r="F39" s="70"/>
      <c r="G39" s="83"/>
      <c r="H39" s="70"/>
      <c r="I39" s="73"/>
      <c r="J39" s="81"/>
      <c r="K39" s="73"/>
      <c r="L39" s="70"/>
    </row>
    <row r="40" spans="1:12" ht="14.4" x14ac:dyDescent="0.3">
      <c r="A40" s="74">
        <v>2008</v>
      </c>
      <c r="B40" s="99">
        <v>2738733</v>
      </c>
      <c r="C40" s="77">
        <f t="shared" si="2"/>
        <v>3.5894400000000002</v>
      </c>
      <c r="D40" s="94">
        <f>(1+C40)*Expenditures!$C$7</f>
        <v>1785261300.6054399</v>
      </c>
      <c r="F40" s="70"/>
      <c r="G40" s="83"/>
      <c r="H40" s="70"/>
      <c r="I40" s="73"/>
      <c r="J40" s="81"/>
      <c r="K40" s="73"/>
      <c r="L40" s="70"/>
    </row>
    <row r="41" spans="1:12" ht="14.4" x14ac:dyDescent="0.3">
      <c r="A41" s="74">
        <v>2009</v>
      </c>
      <c r="B41" s="99">
        <v>2711206</v>
      </c>
      <c r="C41" s="77">
        <f t="shared" si="2"/>
        <v>3.54331</v>
      </c>
      <c r="D41" s="94">
        <f>(1+C41)*Expenditures!$C$7</f>
        <v>1767317040.78356</v>
      </c>
      <c r="F41" s="70"/>
      <c r="G41" s="83"/>
      <c r="H41" s="70"/>
      <c r="I41" s="73"/>
      <c r="J41" s="81"/>
      <c r="K41" s="73"/>
      <c r="L41" s="70"/>
    </row>
    <row r="42" spans="1:12" ht="14.4" x14ac:dyDescent="0.3">
      <c r="A42" s="74">
        <v>2010</v>
      </c>
      <c r="B42" s="99">
        <v>2724634</v>
      </c>
      <c r="C42" s="77">
        <f t="shared" si="2"/>
        <v>3.5658099999999999</v>
      </c>
      <c r="D42" s="94">
        <f>(1+C42)*Expenditures!$C$7</f>
        <v>1776069389.4935601</v>
      </c>
      <c r="F42" s="70"/>
      <c r="G42" s="83"/>
      <c r="H42" s="70"/>
      <c r="I42" s="73"/>
      <c r="J42" s="81"/>
      <c r="K42" s="73"/>
      <c r="L42" s="70"/>
    </row>
    <row r="43" spans="1:12" ht="14.4" x14ac:dyDescent="0.3">
      <c r="A43" s="74">
        <v>2011</v>
      </c>
      <c r="B43" s="99">
        <v>2721794</v>
      </c>
      <c r="C43" s="77">
        <f t="shared" si="2"/>
        <v>3.5610499999999998</v>
      </c>
      <c r="D43" s="94">
        <f>(1+C43)*Expenditures!$C$7</f>
        <v>1774217781.4998</v>
      </c>
      <c r="F43" s="70"/>
      <c r="G43" s="83"/>
      <c r="H43" s="70"/>
      <c r="I43" s="73"/>
      <c r="J43" s="81"/>
      <c r="K43" s="73"/>
      <c r="L43" s="70"/>
    </row>
    <row r="44" spans="1:12" ht="14.4" x14ac:dyDescent="0.3">
      <c r="A44" s="74">
        <v>2012</v>
      </c>
      <c r="B44" s="99">
        <v>2750217</v>
      </c>
      <c r="C44" s="77">
        <f t="shared" si="2"/>
        <v>3.6086800000000001</v>
      </c>
      <c r="D44" s="94">
        <f>(1+C44)*Expenditures!$C$7</f>
        <v>1792745531.2356799</v>
      </c>
      <c r="F44" s="70"/>
      <c r="G44" s="83"/>
      <c r="H44" s="70"/>
      <c r="I44" s="73"/>
      <c r="J44" s="81"/>
      <c r="K44" s="73"/>
      <c r="L44" s="70"/>
    </row>
    <row r="45" spans="1:12" ht="14.4" x14ac:dyDescent="0.3">
      <c r="A45" s="74">
        <v>2013</v>
      </c>
      <c r="B45" s="99">
        <v>2800967</v>
      </c>
      <c r="C45" s="77">
        <f t="shared" si="2"/>
        <v>3.69373</v>
      </c>
      <c r="D45" s="94">
        <f>(1+C45)*Expenditures!$C$7</f>
        <v>1825829409.3594801</v>
      </c>
      <c r="F45" s="70"/>
      <c r="G45" s="83"/>
      <c r="H45" s="70"/>
      <c r="I45" s="73"/>
      <c r="J45" s="81"/>
      <c r="K45" s="73"/>
      <c r="L45" s="70"/>
    </row>
    <row r="46" spans="1:12" ht="14.4" x14ac:dyDescent="0.3">
      <c r="A46" s="74">
        <v>2014</v>
      </c>
      <c r="B46" s="99">
        <v>2843301</v>
      </c>
      <c r="C46" s="77">
        <f t="shared" si="2"/>
        <v>3.7646700000000002</v>
      </c>
      <c r="D46" s="94">
        <f>(1+C46)*Expenditures!$C$7</f>
        <v>1853424592.3589203</v>
      </c>
      <c r="F46" s="70"/>
      <c r="G46" s="83"/>
      <c r="H46" s="70"/>
      <c r="I46" s="73"/>
      <c r="J46" s="81"/>
      <c r="K46" s="73"/>
      <c r="L46" s="70"/>
    </row>
    <row r="47" spans="1:12" ht="14.4" x14ac:dyDescent="0.3">
      <c r="A47" s="74">
        <v>2015</v>
      </c>
      <c r="B47" s="99">
        <v>2897584</v>
      </c>
      <c r="C47" s="77">
        <f t="shared" si="2"/>
        <v>3.8556300000000001</v>
      </c>
      <c r="D47" s="94">
        <f>(1+C47)*Expenditures!$C$7</f>
        <v>1888807420.7438798</v>
      </c>
      <c r="F47" s="70"/>
      <c r="G47" s="83"/>
      <c r="H47" s="70"/>
      <c r="I47" s="73"/>
      <c r="J47" s="81"/>
      <c r="K47" s="73"/>
      <c r="L47" s="70"/>
    </row>
    <row r="48" spans="1:12" ht="14.4" x14ac:dyDescent="0.3">
      <c r="A48" s="74">
        <v>2016</v>
      </c>
      <c r="B48" s="78">
        <v>2953373</v>
      </c>
      <c r="C48" s="77">
        <f t="shared" si="2"/>
        <v>3.9491200000000002</v>
      </c>
      <c r="D48" s="94">
        <f>(1+C48)*Expenditures!$C$7</f>
        <v>1925174402.1171203</v>
      </c>
      <c r="F48" s="70"/>
      <c r="G48" s="83"/>
      <c r="H48" s="70"/>
      <c r="I48" s="73"/>
      <c r="J48" s="81"/>
      <c r="K48" s="73"/>
      <c r="L48" s="70"/>
    </row>
    <row r="49" spans="1:12" ht="14.4" x14ac:dyDescent="0.3">
      <c r="A49" s="74">
        <v>2017</v>
      </c>
      <c r="B49" s="78"/>
      <c r="C49" s="77">
        <f t="shared" si="2"/>
        <v>-1</v>
      </c>
      <c r="D49" s="76">
        <f>(1+C49)*Expenditures!$C$7</f>
        <v>0</v>
      </c>
      <c r="F49" s="70"/>
      <c r="G49" s="83"/>
      <c r="H49" s="70"/>
      <c r="I49" s="73"/>
      <c r="J49" s="81"/>
      <c r="K49" s="73"/>
      <c r="L49" s="70"/>
    </row>
    <row r="50" spans="1:12" ht="14.4" x14ac:dyDescent="0.3">
      <c r="A50" s="74">
        <v>2018</v>
      </c>
      <c r="B50" s="78"/>
      <c r="C50" s="77">
        <f t="shared" si="2"/>
        <v>-1</v>
      </c>
      <c r="D50" s="76">
        <f>(1+C50)*Expenditures!$C$7</f>
        <v>0</v>
      </c>
      <c r="F50" s="70"/>
      <c r="G50" s="83"/>
      <c r="H50" s="70"/>
      <c r="I50" s="73"/>
      <c r="J50" s="81"/>
      <c r="K50" s="73"/>
      <c r="L50" s="70"/>
    </row>
    <row r="51" spans="1:12" ht="14.4" x14ac:dyDescent="0.3">
      <c r="A51" s="74">
        <v>2019</v>
      </c>
      <c r="B51" s="78"/>
      <c r="C51" s="77">
        <f t="shared" si="2"/>
        <v>-1</v>
      </c>
      <c r="D51" s="76">
        <f>(1+C51)*Expenditures!$C$7</f>
        <v>0</v>
      </c>
      <c r="F51" s="70"/>
      <c r="G51" s="83"/>
      <c r="H51" s="70"/>
      <c r="I51" s="73"/>
      <c r="J51" s="81"/>
      <c r="K51" s="73"/>
      <c r="L51" s="70"/>
    </row>
    <row r="52" spans="1:12" ht="14.4" x14ac:dyDescent="0.3">
      <c r="A52" s="74">
        <v>2020</v>
      </c>
      <c r="B52" s="78"/>
      <c r="C52" s="77">
        <f t="shared" si="2"/>
        <v>-1</v>
      </c>
      <c r="D52" s="76">
        <f>(1+C52)*Expenditures!$C$7</f>
        <v>0</v>
      </c>
      <c r="F52" s="70"/>
      <c r="G52" s="83"/>
      <c r="H52" s="70"/>
      <c r="I52" s="73"/>
      <c r="J52" s="81"/>
      <c r="K52" s="73"/>
      <c r="L52" s="70"/>
    </row>
    <row r="53" spans="1:12" ht="14.4" x14ac:dyDescent="0.3">
      <c r="A53" s="74">
        <v>2021</v>
      </c>
      <c r="B53" s="78"/>
      <c r="C53" s="77">
        <f t="shared" si="2"/>
        <v>-1</v>
      </c>
      <c r="D53" s="76">
        <f>(1+C53)*Expenditures!$C$7</f>
        <v>0</v>
      </c>
      <c r="F53" s="70"/>
      <c r="G53" s="83"/>
      <c r="H53" s="70"/>
      <c r="I53" s="73"/>
      <c r="J53" s="81"/>
      <c r="K53" s="73"/>
      <c r="L53" s="70"/>
    </row>
    <row r="54" spans="1:12" ht="14.4" x14ac:dyDescent="0.3">
      <c r="A54" s="74">
        <v>2022</v>
      </c>
      <c r="B54" s="78"/>
      <c r="C54" s="77">
        <f t="shared" si="2"/>
        <v>-1</v>
      </c>
      <c r="D54" s="76">
        <f>(1+C54)*Expenditures!$C$7</f>
        <v>0</v>
      </c>
      <c r="F54" s="70"/>
      <c r="G54" s="83"/>
      <c r="H54" s="70"/>
      <c r="I54" s="73"/>
      <c r="J54" s="81"/>
      <c r="K54" s="73"/>
      <c r="L54" s="70"/>
    </row>
    <row r="55" spans="1:12" ht="14.4" x14ac:dyDescent="0.3">
      <c r="A55" s="74">
        <v>2023</v>
      </c>
      <c r="B55" s="78"/>
      <c r="C55" s="77">
        <f t="shared" si="2"/>
        <v>-1</v>
      </c>
      <c r="D55" s="76">
        <f>(1+C55)*Expenditures!$C$7</f>
        <v>0</v>
      </c>
      <c r="F55" s="70"/>
      <c r="G55" s="83"/>
      <c r="H55" s="70"/>
      <c r="I55" s="73"/>
      <c r="J55" s="81"/>
      <c r="K55" s="73"/>
      <c r="L55" s="70"/>
    </row>
    <row r="56" spans="1:12" ht="14.4" x14ac:dyDescent="0.3">
      <c r="A56" s="74">
        <v>2024</v>
      </c>
      <c r="B56" s="78"/>
      <c r="C56" s="77">
        <f t="shared" si="2"/>
        <v>-1</v>
      </c>
      <c r="D56" s="76">
        <f>(1+C56)*Expenditures!$C$7</f>
        <v>0</v>
      </c>
      <c r="F56" s="70"/>
      <c r="G56" s="83"/>
      <c r="H56" s="70"/>
      <c r="I56" s="73"/>
      <c r="J56" s="81"/>
      <c r="K56" s="73"/>
      <c r="L56" s="70"/>
    </row>
    <row r="57" spans="1:12" ht="14.4" x14ac:dyDescent="0.3">
      <c r="A57" s="74">
        <v>2025</v>
      </c>
      <c r="B57" s="78"/>
      <c r="C57" s="77">
        <f t="shared" si="2"/>
        <v>-1</v>
      </c>
      <c r="D57" s="76">
        <f>(1+C57)*Expenditures!$C$7</f>
        <v>0</v>
      </c>
      <c r="F57" s="70"/>
      <c r="G57" s="83"/>
      <c r="H57" s="70"/>
      <c r="I57" s="73"/>
      <c r="J57" s="81"/>
      <c r="K57" s="73"/>
      <c r="L57" s="70"/>
    </row>
    <row r="58" spans="1:12" ht="14.4" x14ac:dyDescent="0.3">
      <c r="A58" s="74">
        <v>2026</v>
      </c>
      <c r="B58" s="78"/>
      <c r="C58" s="77">
        <f t="shared" si="2"/>
        <v>-1</v>
      </c>
      <c r="D58" s="76">
        <f>(1+C58)*Expenditures!$C$7</f>
        <v>0</v>
      </c>
      <c r="F58" s="70"/>
      <c r="G58" s="83"/>
      <c r="H58" s="70"/>
      <c r="I58" s="73"/>
      <c r="J58" s="81"/>
      <c r="K58" s="73"/>
      <c r="L58" s="70"/>
    </row>
    <row r="59" spans="1:12" ht="14.4" x14ac:dyDescent="0.3">
      <c r="A59" s="74">
        <v>2027</v>
      </c>
      <c r="B59" s="78"/>
      <c r="C59" s="77">
        <f t="shared" si="2"/>
        <v>-1</v>
      </c>
      <c r="D59" s="76">
        <f>(1+C59)*Expenditures!$C$7</f>
        <v>0</v>
      </c>
      <c r="F59" s="70"/>
      <c r="G59" s="83"/>
      <c r="H59" s="70"/>
      <c r="I59" s="73"/>
      <c r="J59" s="81"/>
      <c r="K59" s="73"/>
      <c r="L59" s="70"/>
    </row>
    <row r="60" spans="1:12" ht="14.4" x14ac:dyDescent="0.3">
      <c r="A60" s="74">
        <v>2028</v>
      </c>
      <c r="B60" s="78"/>
      <c r="C60" s="77">
        <f t="shared" si="2"/>
        <v>-1</v>
      </c>
      <c r="D60" s="76">
        <f>(1+C60)*Expenditures!$C$7</f>
        <v>0</v>
      </c>
      <c r="F60" s="70"/>
      <c r="G60" s="83"/>
      <c r="H60" s="70"/>
      <c r="I60" s="73"/>
      <c r="J60" s="81"/>
      <c r="K60" s="73"/>
      <c r="L60" s="70"/>
    </row>
    <row r="61" spans="1:12" ht="14.4" x14ac:dyDescent="0.3">
      <c r="F61" s="70"/>
      <c r="G61" s="83"/>
      <c r="H61" s="70"/>
      <c r="I61" s="73"/>
      <c r="J61" s="81"/>
      <c r="K61" s="73"/>
      <c r="L61" s="70"/>
    </row>
    <row r="62" spans="1:12" ht="14.4" x14ac:dyDescent="0.3">
      <c r="F62" s="70"/>
      <c r="G62" s="83"/>
      <c r="H62" s="70"/>
      <c r="I62" s="73"/>
      <c r="J62" s="82"/>
      <c r="K62" s="73"/>
      <c r="L62" s="70"/>
    </row>
    <row r="63" spans="1:12" ht="14.4" x14ac:dyDescent="0.3">
      <c r="F63" s="70"/>
      <c r="G63" s="83"/>
      <c r="H63" s="70"/>
      <c r="I63" s="73"/>
      <c r="J63" s="82"/>
      <c r="K63" s="73"/>
      <c r="L63" s="70"/>
    </row>
    <row r="64" spans="1:12" ht="14.4" x14ac:dyDescent="0.3">
      <c r="F64" s="70"/>
      <c r="G64" s="83"/>
      <c r="H64" s="70"/>
      <c r="I64" s="73"/>
      <c r="J64" s="82"/>
      <c r="K64" s="73"/>
      <c r="L64" s="70"/>
    </row>
    <row r="65" spans="6:12" x14ac:dyDescent="0.25">
      <c r="F65" s="70"/>
      <c r="G65" s="70"/>
      <c r="H65" s="70"/>
      <c r="I65" s="73"/>
      <c r="J65" s="73"/>
      <c r="K65" s="73"/>
      <c r="L65" s="70"/>
    </row>
    <row r="66" spans="6:12" x14ac:dyDescent="0.25">
      <c r="F66" s="70"/>
      <c r="G66" s="70"/>
      <c r="H66" s="70"/>
      <c r="I66" s="70"/>
      <c r="J66" s="70"/>
      <c r="K66" s="70"/>
      <c r="L66" s="70"/>
    </row>
    <row r="67" spans="6:12" x14ac:dyDescent="0.25">
      <c r="F67" s="70"/>
      <c r="G67" s="70"/>
      <c r="H67" s="70"/>
      <c r="I67" s="70"/>
      <c r="J67" s="70"/>
      <c r="K67" s="70"/>
      <c r="L67" s="70"/>
    </row>
    <row r="68" spans="6:12" x14ac:dyDescent="0.25">
      <c r="F68" s="70"/>
      <c r="G68" s="70"/>
      <c r="H68" s="70"/>
      <c r="I68" s="70"/>
      <c r="J68" s="70"/>
      <c r="K68" s="70"/>
      <c r="L68" s="70"/>
    </row>
    <row r="69" spans="6:12" x14ac:dyDescent="0.25">
      <c r="F69" s="70"/>
      <c r="G69" s="70"/>
      <c r="H69" s="70"/>
      <c r="I69" s="70"/>
      <c r="J69" s="70"/>
      <c r="K69" s="70"/>
      <c r="L69" s="70"/>
    </row>
    <row r="70" spans="6:12" x14ac:dyDescent="0.25">
      <c r="F70" s="70"/>
      <c r="G70" s="70"/>
      <c r="H70" s="70"/>
      <c r="I70" s="70"/>
      <c r="J70" s="70"/>
      <c r="K70" s="70"/>
      <c r="L70" s="70"/>
    </row>
    <row r="71" spans="6:12" x14ac:dyDescent="0.25">
      <c r="F71" s="70"/>
      <c r="G71" s="70"/>
      <c r="H71" s="70"/>
      <c r="I71" s="70"/>
      <c r="J71" s="70"/>
      <c r="K71" s="70"/>
      <c r="L71" s="70"/>
    </row>
    <row r="72" spans="6:12" x14ac:dyDescent="0.25">
      <c r="F72" s="70"/>
      <c r="G72" s="70"/>
      <c r="H72" s="70"/>
      <c r="I72" s="70"/>
      <c r="J72" s="70"/>
      <c r="K72" s="70"/>
      <c r="L72" s="70"/>
    </row>
    <row r="73" spans="6:12" x14ac:dyDescent="0.25">
      <c r="F73" s="70"/>
      <c r="G73" s="70"/>
      <c r="H73" s="70"/>
      <c r="I73" s="70"/>
      <c r="J73" s="70"/>
      <c r="K73" s="70"/>
      <c r="L73" s="70"/>
    </row>
    <row r="74" spans="6:12" x14ac:dyDescent="0.25">
      <c r="F74" s="70"/>
      <c r="G74" s="70"/>
      <c r="H74" s="70"/>
      <c r="I74" s="70"/>
      <c r="J74" s="70"/>
      <c r="K74" s="70"/>
      <c r="L74" s="70"/>
    </row>
    <row r="75" spans="6:12" x14ac:dyDescent="0.25">
      <c r="F75" s="70"/>
      <c r="G75" s="70"/>
      <c r="H75" s="70"/>
      <c r="I75" s="70"/>
      <c r="J75" s="70"/>
      <c r="K75" s="70"/>
      <c r="L75" s="70"/>
    </row>
    <row r="76" spans="6:12" x14ac:dyDescent="0.25">
      <c r="F76" s="70"/>
      <c r="G76" s="70"/>
      <c r="H76" s="70"/>
      <c r="I76" s="70"/>
      <c r="J76" s="70"/>
      <c r="K76" s="70"/>
      <c r="L76" s="70"/>
    </row>
    <row r="77" spans="6:12" x14ac:dyDescent="0.25">
      <c r="F77" s="70"/>
      <c r="G77" s="70"/>
      <c r="H77" s="70"/>
      <c r="I77" s="70"/>
      <c r="J77" s="70"/>
      <c r="K77" s="70"/>
      <c r="L77" s="70"/>
    </row>
    <row r="78" spans="6:12" x14ac:dyDescent="0.25">
      <c r="F78" s="70"/>
      <c r="G78" s="70"/>
      <c r="H78" s="70"/>
      <c r="I78" s="70"/>
      <c r="J78" s="70"/>
      <c r="K78" s="70"/>
      <c r="L78" s="70"/>
    </row>
    <row r="79" spans="6:12" x14ac:dyDescent="0.25">
      <c r="F79" s="70"/>
      <c r="G79" s="70"/>
      <c r="H79" s="70"/>
      <c r="I79" s="70"/>
      <c r="J79" s="70"/>
      <c r="K79" s="70"/>
      <c r="L79" s="70"/>
    </row>
    <row r="80" spans="6:12" x14ac:dyDescent="0.25">
      <c r="F80" s="70"/>
      <c r="G80" s="70"/>
      <c r="H80" s="70"/>
      <c r="I80" s="70"/>
      <c r="J80" s="70"/>
      <c r="K80" s="70"/>
      <c r="L80" s="70"/>
    </row>
    <row r="81" spans="1:12" x14ac:dyDescent="0.25">
      <c r="F81" s="70"/>
      <c r="G81" s="70"/>
      <c r="H81" s="70"/>
      <c r="I81" s="70"/>
      <c r="J81" s="70"/>
      <c r="K81" s="70"/>
      <c r="L81" s="70"/>
    </row>
    <row r="82" spans="1:12" x14ac:dyDescent="0.25">
      <c r="F82" s="70"/>
      <c r="G82" s="70"/>
      <c r="H82" s="70"/>
      <c r="I82" s="70"/>
      <c r="J82" s="70"/>
      <c r="K82" s="70"/>
      <c r="L82" s="70"/>
    </row>
    <row r="83" spans="1:12" x14ac:dyDescent="0.25">
      <c r="F83" s="70"/>
      <c r="G83" s="70"/>
      <c r="H83" s="70"/>
      <c r="I83" s="70"/>
      <c r="J83" s="70"/>
      <c r="K83" s="70"/>
      <c r="L83" s="70"/>
    </row>
    <row r="84" spans="1:12" x14ac:dyDescent="0.25">
      <c r="F84" s="70"/>
      <c r="G84" s="70"/>
      <c r="H84" s="70"/>
      <c r="I84" s="70"/>
      <c r="J84" s="70"/>
      <c r="K84" s="70"/>
      <c r="L84" s="70"/>
    </row>
    <row r="85" spans="1:12" x14ac:dyDescent="0.25">
      <c r="F85" s="70"/>
      <c r="G85" s="70"/>
      <c r="H85" s="70"/>
      <c r="I85" s="70"/>
      <c r="J85" s="70"/>
      <c r="K85" s="70"/>
      <c r="L85" s="70"/>
    </row>
    <row r="86" spans="1:12" x14ac:dyDescent="0.25">
      <c r="F86" s="70"/>
      <c r="G86" s="70"/>
      <c r="H86" s="70"/>
      <c r="I86" s="70"/>
      <c r="J86" s="70"/>
      <c r="K86" s="70"/>
      <c r="L86" s="70"/>
    </row>
    <row r="87" spans="1:12" x14ac:dyDescent="0.25">
      <c r="F87" s="70"/>
      <c r="G87" s="70"/>
      <c r="H87" s="70"/>
      <c r="I87" s="70"/>
      <c r="J87" s="70"/>
      <c r="K87" s="70"/>
      <c r="L87" s="70"/>
    </row>
    <row r="88" spans="1:12" x14ac:dyDescent="0.25">
      <c r="F88" s="70"/>
      <c r="G88" s="70"/>
      <c r="H88" s="70"/>
      <c r="I88" s="70"/>
      <c r="J88" s="70"/>
      <c r="K88" s="70"/>
      <c r="L88" s="70"/>
    </row>
    <row r="89" spans="1:12" x14ac:dyDescent="0.25">
      <c r="F89" s="70"/>
      <c r="G89" s="70"/>
      <c r="H89" s="70"/>
      <c r="I89" s="70"/>
      <c r="J89" s="70"/>
      <c r="K89" s="70"/>
      <c r="L89" s="70"/>
    </row>
    <row r="90" spans="1:12" x14ac:dyDescent="0.25">
      <c r="A90" s="9"/>
      <c r="D90" s="9"/>
      <c r="E90" s="10"/>
      <c r="F90" s="70"/>
      <c r="G90" s="70"/>
      <c r="H90" s="70"/>
      <c r="I90" s="70"/>
      <c r="J90" s="70"/>
      <c r="K90" s="70"/>
      <c r="L90" s="70"/>
    </row>
    <row r="91" spans="1:12" x14ac:dyDescent="0.25">
      <c r="A91" s="9"/>
      <c r="D91" s="9"/>
      <c r="E91" s="10"/>
      <c r="F91" s="70"/>
      <c r="G91" s="70"/>
      <c r="H91" s="70"/>
      <c r="I91" s="70"/>
      <c r="J91" s="70"/>
      <c r="K91" s="70"/>
      <c r="L91" s="70"/>
    </row>
    <row r="92" spans="1:12" x14ac:dyDescent="0.25">
      <c r="A92" s="9"/>
      <c r="D92" s="9"/>
      <c r="E92" s="10"/>
      <c r="F92" s="70"/>
      <c r="G92" s="70"/>
      <c r="H92" s="70"/>
      <c r="I92" s="70"/>
      <c r="J92" s="70"/>
      <c r="K92" s="70"/>
      <c r="L92" s="70"/>
    </row>
    <row r="93" spans="1:12" x14ac:dyDescent="0.25">
      <c r="A93" s="9"/>
      <c r="D93" s="9"/>
      <c r="E93" s="10"/>
      <c r="F93" s="70"/>
      <c r="G93" s="70"/>
      <c r="H93" s="70"/>
      <c r="I93" s="70"/>
      <c r="J93" s="70"/>
      <c r="K93" s="70"/>
      <c r="L93" s="70"/>
    </row>
    <row r="94" spans="1:12" x14ac:dyDescent="0.25">
      <c r="A94" s="9"/>
      <c r="D94" s="9"/>
      <c r="E94" s="10"/>
    </row>
    <row r="95" spans="1:12" x14ac:dyDescent="0.25">
      <c r="A95" s="9"/>
      <c r="D95" s="9"/>
      <c r="E95" s="10"/>
    </row>
    <row r="96" spans="1:12" x14ac:dyDescent="0.25">
      <c r="A96" s="9"/>
      <c r="D96" s="9"/>
      <c r="E96" s="10"/>
    </row>
    <row r="97" spans="1:5" x14ac:dyDescent="0.25">
      <c r="A97" s="9"/>
      <c r="D97" s="9"/>
      <c r="E97" s="10"/>
    </row>
    <row r="98" spans="1:5" x14ac:dyDescent="0.25">
      <c r="A98" s="9"/>
      <c r="D98" s="9"/>
      <c r="E98" s="10"/>
    </row>
    <row r="99" spans="1:5" x14ac:dyDescent="0.25">
      <c r="A99" s="9"/>
      <c r="D99" s="9"/>
      <c r="E99" s="10"/>
    </row>
    <row r="100" spans="1:5" x14ac:dyDescent="0.25">
      <c r="A100" s="9"/>
      <c r="D100" s="9"/>
      <c r="E100" s="10"/>
    </row>
    <row r="101" spans="1:5" x14ac:dyDescent="0.25">
      <c r="A101" s="9"/>
      <c r="D101" s="9"/>
      <c r="E101" s="10"/>
    </row>
    <row r="102" spans="1:5" x14ac:dyDescent="0.25">
      <c r="A102" s="9"/>
      <c r="D102" s="9"/>
      <c r="E102" s="10"/>
    </row>
    <row r="103" spans="1:5" x14ac:dyDescent="0.25">
      <c r="A103" s="9"/>
      <c r="D103" s="9"/>
      <c r="E103" s="10"/>
    </row>
    <row r="104" spans="1:5" x14ac:dyDescent="0.25">
      <c r="A104" s="9"/>
      <c r="D104" s="9"/>
      <c r="E104" s="10"/>
    </row>
    <row r="105" spans="1:5" x14ac:dyDescent="0.25">
      <c r="A105" s="9"/>
      <c r="D105" s="9"/>
      <c r="E105" s="10"/>
    </row>
    <row r="106" spans="1:5" x14ac:dyDescent="0.25">
      <c r="A106" s="9"/>
      <c r="D106" s="9"/>
      <c r="E106" s="10"/>
    </row>
    <row r="107" spans="1:5" x14ac:dyDescent="0.25">
      <c r="A107" s="9"/>
      <c r="D107" s="9"/>
      <c r="E107" s="10"/>
    </row>
    <row r="108" spans="1:5" x14ac:dyDescent="0.25">
      <c r="A108" s="9"/>
      <c r="D108" s="9"/>
      <c r="E108" s="10"/>
    </row>
    <row r="109" spans="1:5" x14ac:dyDescent="0.25">
      <c r="A109" s="9"/>
      <c r="D109" s="9"/>
      <c r="E109" s="10"/>
    </row>
    <row r="110" spans="1:5" x14ac:dyDescent="0.25">
      <c r="A110" s="9"/>
      <c r="D110" s="9"/>
      <c r="E110" s="10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5"/>
  <sheetViews>
    <sheetView tabSelected="1" topLeftCell="A43" workbookViewId="0">
      <selection activeCell="F62" sqref="F62"/>
    </sheetView>
  </sheetViews>
  <sheetFormatPr defaultRowHeight="13.2" x14ac:dyDescent="0.25"/>
  <cols>
    <col min="1" max="4" width="11.109375" customWidth="1"/>
    <col min="6" max="6" width="10.5546875" customWidth="1"/>
    <col min="8" max="8" width="11.5546875" customWidth="1"/>
    <col min="14" max="14" width="10.33203125" bestFit="1" customWidth="1"/>
    <col min="15" max="15" width="9.88671875" bestFit="1" customWidth="1"/>
    <col min="17" max="17" width="12.88671875" bestFit="1" customWidth="1"/>
    <col min="18" max="18" width="9.88671875" bestFit="1" customWidth="1"/>
    <col min="20" max="20" width="18.6640625" bestFit="1" customWidth="1"/>
    <col min="21" max="21" width="18.88671875" customWidth="1"/>
  </cols>
  <sheetData>
    <row r="1" spans="1:20" x14ac:dyDescent="0.25">
      <c r="A1" t="s">
        <v>3</v>
      </c>
    </row>
    <row r="2" spans="1:20" x14ac:dyDescent="0.25">
      <c r="A2" s="30" t="s">
        <v>86</v>
      </c>
    </row>
    <row r="4" spans="1:20" x14ac:dyDescent="0.25">
      <c r="A4" s="30"/>
    </row>
    <row r="6" spans="1:20" ht="13.8" x14ac:dyDescent="0.25">
      <c r="A6" s="2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20" ht="13.8" x14ac:dyDescent="0.25">
      <c r="A7" s="4" t="s">
        <v>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20" ht="13.8" x14ac:dyDescent="0.25">
      <c r="A8" s="6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20" ht="13.8" x14ac:dyDescent="0.25">
      <c r="A9" s="6" t="s">
        <v>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20" ht="13.8" x14ac:dyDescent="0.25">
      <c r="A10" s="6" t="s">
        <v>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20" ht="14.4" thickBot="1" x14ac:dyDescent="0.3">
      <c r="A11" s="104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t="s">
        <v>60</v>
      </c>
    </row>
    <row r="12" spans="1:20" ht="25.8" thickBot="1" x14ac:dyDescent="0.3">
      <c r="A12" s="59" t="s">
        <v>0</v>
      </c>
      <c r="B12" s="60" t="s">
        <v>10</v>
      </c>
      <c r="C12" s="60" t="s">
        <v>11</v>
      </c>
      <c r="D12" s="60" t="s">
        <v>12</v>
      </c>
      <c r="E12" s="60" t="s">
        <v>13</v>
      </c>
      <c r="F12" s="60" t="s">
        <v>14</v>
      </c>
      <c r="G12" s="60" t="s">
        <v>15</v>
      </c>
      <c r="H12" s="60" t="s">
        <v>16</v>
      </c>
      <c r="I12" s="60" t="s">
        <v>17</v>
      </c>
      <c r="J12" s="60" t="s">
        <v>18</v>
      </c>
      <c r="K12" s="60" t="s">
        <v>19</v>
      </c>
      <c r="L12" s="60" t="s">
        <v>20</v>
      </c>
      <c r="M12" s="60" t="s">
        <v>21</v>
      </c>
      <c r="N12" s="14" t="s">
        <v>24</v>
      </c>
      <c r="Q12" s="21" t="s">
        <v>1</v>
      </c>
      <c r="R12" s="21" t="s">
        <v>59</v>
      </c>
      <c r="T12" s="14" t="s">
        <v>26</v>
      </c>
    </row>
    <row r="13" spans="1:20" ht="13.8" thickBot="1" x14ac:dyDescent="0.3">
      <c r="A13" s="61">
        <v>1974</v>
      </c>
      <c r="B13" s="57">
        <v>46.6</v>
      </c>
      <c r="C13" s="57">
        <v>47.2</v>
      </c>
      <c r="D13" s="57">
        <v>47.8</v>
      </c>
      <c r="E13" s="57">
        <v>48</v>
      </c>
      <c r="F13" s="57">
        <v>48.6</v>
      </c>
      <c r="G13" s="57">
        <v>49</v>
      </c>
      <c r="H13" s="63">
        <v>49.4</v>
      </c>
      <c r="I13" s="57">
        <v>50</v>
      </c>
      <c r="J13" s="57">
        <v>50.6</v>
      </c>
      <c r="K13" s="57">
        <v>51.1</v>
      </c>
      <c r="L13" s="57">
        <v>51.5</v>
      </c>
      <c r="M13" s="57">
        <v>51.9</v>
      </c>
      <c r="N13" s="13">
        <f t="shared" ref="N13:N42" si="0">ROUND((H13-H$13)/H$13,5)</f>
        <v>0</v>
      </c>
      <c r="O13" s="13"/>
      <c r="Q13" s="11">
        <f>Population!B6</f>
        <v>596747</v>
      </c>
      <c r="R13" s="13">
        <f>ROUND((Q13-Q$13)/Q$13,5)</f>
        <v>0</v>
      </c>
      <c r="T13" s="11">
        <f>(1+N13)*Population!D6</f>
        <v>388993276</v>
      </c>
    </row>
    <row r="14" spans="1:20" ht="13.8" thickBot="1" x14ac:dyDescent="0.3">
      <c r="A14" s="62">
        <v>1975</v>
      </c>
      <c r="B14" s="58">
        <v>52.1</v>
      </c>
      <c r="C14" s="58">
        <v>52.5</v>
      </c>
      <c r="D14" s="58">
        <v>52.7</v>
      </c>
      <c r="E14" s="58">
        <v>52.9</v>
      </c>
      <c r="F14" s="58">
        <v>53.2</v>
      </c>
      <c r="G14" s="58">
        <v>53.6</v>
      </c>
      <c r="H14" s="64">
        <v>54.2</v>
      </c>
      <c r="I14" s="58">
        <v>54.3</v>
      </c>
      <c r="J14" s="58">
        <v>54.6</v>
      </c>
      <c r="K14" s="58">
        <v>54.9</v>
      </c>
      <c r="L14" s="58">
        <v>55.3</v>
      </c>
      <c r="M14" s="58">
        <v>55.5</v>
      </c>
      <c r="N14" s="13">
        <f t="shared" si="0"/>
        <v>9.7170000000000006E-2</v>
      </c>
      <c r="O14" s="13"/>
      <c r="Q14" s="11">
        <f>Population!B7</f>
        <v>619847</v>
      </c>
      <c r="R14" s="13">
        <f t="shared" ref="R14:R55" si="1">ROUND((Q14-Q$13)/Q$13,5)</f>
        <v>3.8710000000000001E-2</v>
      </c>
      <c r="T14" s="11">
        <f>(1+N14)*Population!D7</f>
        <v>443312861.37318546</v>
      </c>
    </row>
    <row r="15" spans="1:20" ht="13.8" thickBot="1" x14ac:dyDescent="0.3">
      <c r="A15" s="61">
        <v>1976</v>
      </c>
      <c r="B15" s="57">
        <v>55.6</v>
      </c>
      <c r="C15" s="57">
        <v>55.8</v>
      </c>
      <c r="D15" s="57">
        <v>55.9</v>
      </c>
      <c r="E15" s="57">
        <v>56.1</v>
      </c>
      <c r="F15" s="57">
        <v>56.5</v>
      </c>
      <c r="G15" s="57">
        <v>56.8</v>
      </c>
      <c r="H15" s="63">
        <v>57.1</v>
      </c>
      <c r="I15" s="57">
        <v>57.4</v>
      </c>
      <c r="J15" s="57">
        <v>57.6</v>
      </c>
      <c r="K15" s="57">
        <v>57.9</v>
      </c>
      <c r="L15" s="57">
        <v>58</v>
      </c>
      <c r="M15" s="57">
        <v>58.2</v>
      </c>
      <c r="N15" s="13">
        <f t="shared" si="0"/>
        <v>0.15587000000000001</v>
      </c>
      <c r="O15" s="13"/>
      <c r="Q15" s="11">
        <f>Population!B8</f>
        <v>646823</v>
      </c>
      <c r="R15" s="13">
        <f t="shared" si="1"/>
        <v>8.3909999999999998E-2</v>
      </c>
      <c r="T15" s="11">
        <f>(1+N15)*Population!D8</f>
        <v>487353746.88703632</v>
      </c>
    </row>
    <row r="16" spans="1:20" ht="13.8" thickBot="1" x14ac:dyDescent="0.3">
      <c r="A16" s="62">
        <v>1977</v>
      </c>
      <c r="B16" s="58">
        <v>58.5</v>
      </c>
      <c r="C16" s="58">
        <v>59.1</v>
      </c>
      <c r="D16" s="58">
        <v>59.5</v>
      </c>
      <c r="E16" s="58">
        <v>60</v>
      </c>
      <c r="F16" s="58">
        <v>60.3</v>
      </c>
      <c r="G16" s="58">
        <v>60.7</v>
      </c>
      <c r="H16" s="64">
        <v>61</v>
      </c>
      <c r="I16" s="58">
        <v>61.2</v>
      </c>
      <c r="J16" s="58">
        <v>61.4</v>
      </c>
      <c r="K16" s="58">
        <v>61.6</v>
      </c>
      <c r="L16" s="58">
        <v>61.9</v>
      </c>
      <c r="M16" s="58">
        <v>62.1</v>
      </c>
      <c r="N16" s="13">
        <f t="shared" si="0"/>
        <v>0.23482</v>
      </c>
      <c r="O16" s="13"/>
      <c r="Q16" s="11">
        <f>Population!B9</f>
        <v>678134</v>
      </c>
      <c r="R16" s="13">
        <f t="shared" si="1"/>
        <v>0.13638</v>
      </c>
      <c r="T16" s="11">
        <f>(1+N16)*Population!D9</f>
        <v>545844993.08917022</v>
      </c>
    </row>
    <row r="17" spans="1:20" ht="13.8" thickBot="1" x14ac:dyDescent="0.3">
      <c r="A17" s="61">
        <v>1978</v>
      </c>
      <c r="B17" s="57">
        <v>62.5</v>
      </c>
      <c r="C17" s="57">
        <v>62.9</v>
      </c>
      <c r="D17" s="57">
        <v>63.4</v>
      </c>
      <c r="E17" s="57">
        <v>63.9</v>
      </c>
      <c r="F17" s="57">
        <v>64.5</v>
      </c>
      <c r="G17" s="57">
        <v>65.2</v>
      </c>
      <c r="H17" s="63">
        <v>65.7</v>
      </c>
      <c r="I17" s="57">
        <v>66</v>
      </c>
      <c r="J17" s="57">
        <v>66.5</v>
      </c>
      <c r="K17" s="57">
        <v>67.099999999999994</v>
      </c>
      <c r="L17" s="57">
        <v>67.400000000000006</v>
      </c>
      <c r="M17" s="57">
        <v>67.7</v>
      </c>
      <c r="N17" s="13">
        <f t="shared" si="0"/>
        <v>0.32995999999999998</v>
      </c>
      <c r="O17" s="13"/>
      <c r="Q17" s="11">
        <f>Population!B10</f>
        <v>719345</v>
      </c>
      <c r="R17" s="13">
        <f t="shared" si="1"/>
        <v>0.20544000000000001</v>
      </c>
      <c r="T17" s="11">
        <f>(1+N17)*Population!D10</f>
        <v>623628956.32433045</v>
      </c>
    </row>
    <row r="18" spans="1:20" ht="13.8" thickBot="1" x14ac:dyDescent="0.3">
      <c r="A18" s="62">
        <v>1979</v>
      </c>
      <c r="B18" s="58">
        <v>68.3</v>
      </c>
      <c r="C18" s="58">
        <v>69.099999999999994</v>
      </c>
      <c r="D18" s="58">
        <v>69.8</v>
      </c>
      <c r="E18" s="58">
        <v>70.599999999999994</v>
      </c>
      <c r="F18" s="58">
        <v>71.5</v>
      </c>
      <c r="G18" s="58">
        <v>72.3</v>
      </c>
      <c r="H18" s="64">
        <v>73.099999999999994</v>
      </c>
      <c r="I18" s="58">
        <v>73.8</v>
      </c>
      <c r="J18" s="58">
        <v>74.599999999999994</v>
      </c>
      <c r="K18" s="58">
        <v>75.2</v>
      </c>
      <c r="L18" s="58">
        <v>75.900000000000006</v>
      </c>
      <c r="M18" s="58">
        <v>76.7</v>
      </c>
      <c r="N18" s="13">
        <f t="shared" si="0"/>
        <v>0.47976000000000002</v>
      </c>
      <c r="O18" s="13"/>
      <c r="Q18" s="11">
        <f>Population!B11</f>
        <v>765121</v>
      </c>
      <c r="R18" s="13">
        <f t="shared" si="1"/>
        <v>0.28215000000000001</v>
      </c>
      <c r="T18" s="11">
        <f>(1+N18)*Population!D11</f>
        <v>738026939.20371437</v>
      </c>
    </row>
    <row r="19" spans="1:20" ht="13.8" thickBot="1" x14ac:dyDescent="0.3">
      <c r="A19" s="61">
        <v>1980</v>
      </c>
      <c r="B19" s="57">
        <v>77.8</v>
      </c>
      <c r="C19" s="57">
        <v>78.900000000000006</v>
      </c>
      <c r="D19" s="57">
        <v>80.099999999999994</v>
      </c>
      <c r="E19" s="57">
        <v>81</v>
      </c>
      <c r="F19" s="57">
        <v>81.8</v>
      </c>
      <c r="G19" s="57">
        <v>82.7</v>
      </c>
      <c r="H19" s="63">
        <v>82.7</v>
      </c>
      <c r="I19" s="57">
        <v>83.3</v>
      </c>
      <c r="J19" s="57">
        <v>84</v>
      </c>
      <c r="K19" s="57">
        <v>84.8</v>
      </c>
      <c r="L19" s="57">
        <v>85.5</v>
      </c>
      <c r="M19" s="57">
        <v>86.3</v>
      </c>
      <c r="N19" s="13">
        <f t="shared" si="0"/>
        <v>0.67408999999999997</v>
      </c>
      <c r="O19" s="13"/>
      <c r="Q19" s="11">
        <f>Population!B12</f>
        <v>810502</v>
      </c>
      <c r="R19" s="13">
        <f t="shared" si="1"/>
        <v>0.35820000000000002</v>
      </c>
      <c r="T19" s="11">
        <f>(1+N19)*Population!D12</f>
        <v>884473087.09346855</v>
      </c>
    </row>
    <row r="20" spans="1:20" ht="13.8" thickBot="1" x14ac:dyDescent="0.3">
      <c r="A20" s="62">
        <v>1981</v>
      </c>
      <c r="B20" s="58">
        <v>87</v>
      </c>
      <c r="C20" s="58">
        <v>87.9</v>
      </c>
      <c r="D20" s="58">
        <v>88.5</v>
      </c>
      <c r="E20" s="58">
        <v>89.1</v>
      </c>
      <c r="F20" s="58">
        <v>89.8</v>
      </c>
      <c r="G20" s="58">
        <v>90.6</v>
      </c>
      <c r="H20" s="64">
        <v>91.6</v>
      </c>
      <c r="I20" s="58">
        <v>92.3</v>
      </c>
      <c r="J20" s="58">
        <v>93.2</v>
      </c>
      <c r="K20" s="58">
        <v>93.4</v>
      </c>
      <c r="L20" s="58">
        <v>93.7</v>
      </c>
      <c r="M20" s="58">
        <v>94</v>
      </c>
      <c r="N20" s="13">
        <f t="shared" si="0"/>
        <v>0.85424999999999995</v>
      </c>
      <c r="O20" s="13"/>
      <c r="Q20" s="11">
        <f>Population!B13</f>
        <v>846220</v>
      </c>
      <c r="R20" s="13">
        <f t="shared" si="1"/>
        <v>0.41804999999999998</v>
      </c>
      <c r="T20" s="11">
        <f>(1+N20)*Population!D13</f>
        <v>1022826393.4477152</v>
      </c>
    </row>
    <row r="21" spans="1:20" ht="13.8" thickBot="1" x14ac:dyDescent="0.3">
      <c r="A21" s="61">
        <v>1982</v>
      </c>
      <c r="B21" s="57">
        <v>94.3</v>
      </c>
      <c r="C21" s="57">
        <v>94.6</v>
      </c>
      <c r="D21" s="57">
        <v>94.5</v>
      </c>
      <c r="E21" s="57">
        <v>94.9</v>
      </c>
      <c r="F21" s="57">
        <v>95.8</v>
      </c>
      <c r="G21" s="57">
        <v>97</v>
      </c>
      <c r="H21" s="63">
        <v>97.5</v>
      </c>
      <c r="I21" s="57">
        <v>97.7</v>
      </c>
      <c r="J21" s="57">
        <v>97.9</v>
      </c>
      <c r="K21" s="57">
        <v>98.2</v>
      </c>
      <c r="L21" s="57">
        <v>98</v>
      </c>
      <c r="M21" s="57">
        <v>97.6</v>
      </c>
      <c r="N21" s="13">
        <f t="shared" si="0"/>
        <v>0.97367999999999999</v>
      </c>
      <c r="O21" s="13"/>
      <c r="Q21" s="11">
        <f>Population!B14</f>
        <v>870970</v>
      </c>
      <c r="R21" s="13">
        <f t="shared" si="1"/>
        <v>0.45952999999999999</v>
      </c>
      <c r="T21" s="11">
        <f>(1+N21)*Population!D14</f>
        <v>1120551601.8274741</v>
      </c>
    </row>
    <row r="22" spans="1:20" ht="13.8" thickBot="1" x14ac:dyDescent="0.3">
      <c r="A22" s="62">
        <v>1983</v>
      </c>
      <c r="B22" s="58">
        <v>97.8</v>
      </c>
      <c r="C22" s="58">
        <v>97.9</v>
      </c>
      <c r="D22" s="58">
        <v>97.9</v>
      </c>
      <c r="E22" s="58">
        <v>98.6</v>
      </c>
      <c r="F22" s="58">
        <v>99.2</v>
      </c>
      <c r="G22" s="58">
        <v>99.5</v>
      </c>
      <c r="H22" s="64">
        <v>99.9</v>
      </c>
      <c r="I22" s="58">
        <v>100.2</v>
      </c>
      <c r="J22" s="58">
        <v>100.7</v>
      </c>
      <c r="K22" s="58">
        <v>101</v>
      </c>
      <c r="L22" s="58">
        <v>101.2</v>
      </c>
      <c r="M22" s="58">
        <v>101.3</v>
      </c>
      <c r="N22" s="13">
        <f t="shared" si="0"/>
        <v>1.02227</v>
      </c>
      <c r="O22" s="13"/>
      <c r="Q22" s="11">
        <f>Population!B15</f>
        <v>897160</v>
      </c>
      <c r="R22" s="13">
        <f t="shared" si="1"/>
        <v>0.50341999999999998</v>
      </c>
      <c r="T22" s="11">
        <f>(1+N22)*Population!D15</f>
        <v>1182664489.4430971</v>
      </c>
    </row>
    <row r="23" spans="1:20" ht="13.8" thickBot="1" x14ac:dyDescent="0.3">
      <c r="A23" s="61">
        <v>1984</v>
      </c>
      <c r="B23" s="57">
        <v>101.9</v>
      </c>
      <c r="C23" s="57">
        <v>102.4</v>
      </c>
      <c r="D23" s="57">
        <v>102.6</v>
      </c>
      <c r="E23" s="57">
        <v>103.1</v>
      </c>
      <c r="F23" s="57">
        <v>103.4</v>
      </c>
      <c r="G23" s="57">
        <v>103.7</v>
      </c>
      <c r="H23" s="63">
        <v>104.1</v>
      </c>
      <c r="I23" s="57">
        <v>104.5</v>
      </c>
      <c r="J23" s="57">
        <v>105</v>
      </c>
      <c r="K23" s="57">
        <v>105.3</v>
      </c>
      <c r="L23" s="57">
        <v>105.3</v>
      </c>
      <c r="M23" s="57">
        <v>105.3</v>
      </c>
      <c r="N23" s="13">
        <f t="shared" si="0"/>
        <v>1.1072900000000001</v>
      </c>
      <c r="O23" s="13"/>
      <c r="Q23" s="11">
        <f>Population!B16</f>
        <v>922580</v>
      </c>
      <c r="R23" s="13">
        <f t="shared" si="1"/>
        <v>0.54601999999999995</v>
      </c>
      <c r="T23" s="11">
        <f>(1+N23)*Population!D16</f>
        <v>1267306050.7726455</v>
      </c>
    </row>
    <row r="24" spans="1:20" ht="13.8" thickBot="1" x14ac:dyDescent="0.3">
      <c r="A24" s="62">
        <v>1985</v>
      </c>
      <c r="B24" s="58">
        <v>105.5</v>
      </c>
      <c r="C24" s="58">
        <v>106</v>
      </c>
      <c r="D24" s="58">
        <v>106.4</v>
      </c>
      <c r="E24" s="58">
        <v>106.9</v>
      </c>
      <c r="F24" s="58">
        <v>107.3</v>
      </c>
      <c r="G24" s="58">
        <v>107.6</v>
      </c>
      <c r="H24" s="64">
        <v>107.8</v>
      </c>
      <c r="I24" s="58">
        <v>108</v>
      </c>
      <c r="J24" s="58">
        <v>108.3</v>
      </c>
      <c r="K24" s="58">
        <v>108.7</v>
      </c>
      <c r="L24" s="58">
        <v>109</v>
      </c>
      <c r="M24" s="58">
        <v>109.3</v>
      </c>
      <c r="N24" s="13">
        <f t="shared" si="0"/>
        <v>1.1821900000000001</v>
      </c>
      <c r="O24" s="13"/>
      <c r="Q24" s="11">
        <f>Population!B17</f>
        <v>955990</v>
      </c>
      <c r="R24" s="13">
        <f t="shared" si="1"/>
        <v>0.60199999999999998</v>
      </c>
      <c r="T24" s="11">
        <f>(1+N24)*Population!D17</f>
        <v>1359869293.6010129</v>
      </c>
    </row>
    <row r="25" spans="1:20" ht="13.8" thickBot="1" x14ac:dyDescent="0.3">
      <c r="A25" s="61">
        <v>1986</v>
      </c>
      <c r="B25" s="57">
        <v>109.6</v>
      </c>
      <c r="C25" s="57">
        <v>109.3</v>
      </c>
      <c r="D25" s="57">
        <v>108.8</v>
      </c>
      <c r="E25" s="57">
        <v>108.6</v>
      </c>
      <c r="F25" s="57">
        <v>108.9</v>
      </c>
      <c r="G25" s="57">
        <v>109.5</v>
      </c>
      <c r="H25" s="63">
        <v>109.5</v>
      </c>
      <c r="I25" s="57">
        <v>109.7</v>
      </c>
      <c r="J25" s="57">
        <v>110.2</v>
      </c>
      <c r="K25" s="57">
        <v>110.3</v>
      </c>
      <c r="L25" s="57">
        <v>110.4</v>
      </c>
      <c r="M25" s="57">
        <v>110.5</v>
      </c>
      <c r="N25" s="13">
        <f t="shared" si="0"/>
        <v>1.2165999999999999</v>
      </c>
      <c r="O25" s="13"/>
      <c r="Q25" s="11">
        <f>Population!B18</f>
        <v>993220</v>
      </c>
      <c r="R25" s="13">
        <f t="shared" si="1"/>
        <v>0.66439000000000004</v>
      </c>
      <c r="T25" s="11">
        <f>(1+N25)*Population!D18</f>
        <v>1435107787.2210591</v>
      </c>
    </row>
    <row r="26" spans="1:20" ht="13.8" thickBot="1" x14ac:dyDescent="0.3">
      <c r="A26" s="62">
        <v>1987</v>
      </c>
      <c r="B26" s="58">
        <v>111.2</v>
      </c>
      <c r="C26" s="58">
        <v>111.6</v>
      </c>
      <c r="D26" s="58">
        <v>112.1</v>
      </c>
      <c r="E26" s="58">
        <v>112.7</v>
      </c>
      <c r="F26" s="58">
        <v>113.1</v>
      </c>
      <c r="G26" s="58">
        <v>113.5</v>
      </c>
      <c r="H26" s="64">
        <v>113.8</v>
      </c>
      <c r="I26" s="58">
        <v>114.4</v>
      </c>
      <c r="J26" s="58">
        <v>115</v>
      </c>
      <c r="K26" s="58">
        <v>115.3</v>
      </c>
      <c r="L26" s="58">
        <v>115.4</v>
      </c>
      <c r="M26" s="58">
        <v>115.4</v>
      </c>
      <c r="N26" s="13">
        <f t="shared" si="0"/>
        <v>1.3036399999999999</v>
      </c>
      <c r="O26" s="13"/>
      <c r="Q26" s="11">
        <f>Population!B19</f>
        <v>1035040</v>
      </c>
      <c r="R26" s="13">
        <f t="shared" si="1"/>
        <v>0.73446999999999996</v>
      </c>
      <c r="T26" s="11">
        <f>(1+N26)*Population!D19</f>
        <v>1554259382.7639782</v>
      </c>
    </row>
    <row r="27" spans="1:20" ht="13.8" thickBot="1" x14ac:dyDescent="0.3">
      <c r="A27" s="61">
        <v>1988</v>
      </c>
      <c r="B27" s="57">
        <v>115.7</v>
      </c>
      <c r="C27" s="57">
        <v>116</v>
      </c>
      <c r="D27" s="57">
        <v>116.5</v>
      </c>
      <c r="E27" s="57">
        <v>117.1</v>
      </c>
      <c r="F27" s="57">
        <v>117.5</v>
      </c>
      <c r="G27" s="57">
        <v>118</v>
      </c>
      <c r="H27" s="63">
        <v>118.5</v>
      </c>
      <c r="I27" s="57">
        <v>119</v>
      </c>
      <c r="J27" s="57">
        <v>119.8</v>
      </c>
      <c r="K27" s="57">
        <v>120.2</v>
      </c>
      <c r="L27" s="57">
        <v>120.3</v>
      </c>
      <c r="M27" s="57">
        <v>120.5</v>
      </c>
      <c r="N27" s="13">
        <f t="shared" si="0"/>
        <v>1.39879</v>
      </c>
      <c r="O27" s="13"/>
      <c r="Q27" s="11">
        <f>Population!B20</f>
        <v>1096130</v>
      </c>
      <c r="R27" s="13">
        <f t="shared" si="1"/>
        <v>0.83684000000000003</v>
      </c>
      <c r="T27" s="11">
        <f>(1+N27)*Population!D20</f>
        <v>1713979614.5358195</v>
      </c>
    </row>
    <row r="28" spans="1:20" ht="13.8" thickBot="1" x14ac:dyDescent="0.3">
      <c r="A28" s="62">
        <v>1989</v>
      </c>
      <c r="B28" s="58">
        <v>121.1</v>
      </c>
      <c r="C28" s="58">
        <v>121.6</v>
      </c>
      <c r="D28" s="58">
        <v>122.3</v>
      </c>
      <c r="E28" s="58">
        <v>123.1</v>
      </c>
      <c r="F28" s="58">
        <v>123.8</v>
      </c>
      <c r="G28" s="58">
        <v>124.1</v>
      </c>
      <c r="H28" s="64">
        <v>124.4</v>
      </c>
      <c r="I28" s="58">
        <v>124.6</v>
      </c>
      <c r="J28" s="58">
        <v>125</v>
      </c>
      <c r="K28" s="58">
        <v>125.6</v>
      </c>
      <c r="L28" s="58">
        <v>125.9</v>
      </c>
      <c r="M28" s="58">
        <v>126.1</v>
      </c>
      <c r="N28" s="13">
        <f t="shared" si="0"/>
        <v>1.5182199999999999</v>
      </c>
      <c r="O28" s="13"/>
      <c r="Q28" s="11">
        <f>Population!B21</f>
        <v>1162340</v>
      </c>
      <c r="R28" s="13">
        <f t="shared" si="1"/>
        <v>0.94779000000000002</v>
      </c>
      <c r="T28" s="11">
        <f>(1+N28)*Population!D21</f>
        <v>1907997911.4720538</v>
      </c>
    </row>
    <row r="29" spans="1:20" ht="13.8" thickBot="1" x14ac:dyDescent="0.3">
      <c r="A29" s="61">
        <v>1990</v>
      </c>
      <c r="B29" s="57">
        <v>127.4</v>
      </c>
      <c r="C29" s="57">
        <v>128</v>
      </c>
      <c r="D29" s="57">
        <v>128.69999999999999</v>
      </c>
      <c r="E29" s="57">
        <v>128.9</v>
      </c>
      <c r="F29" s="57">
        <v>129.19999999999999</v>
      </c>
      <c r="G29" s="57">
        <v>129.9</v>
      </c>
      <c r="H29" s="63">
        <v>130.4</v>
      </c>
      <c r="I29" s="57">
        <v>131.6</v>
      </c>
      <c r="J29" s="57">
        <v>132.69999999999999</v>
      </c>
      <c r="K29" s="57">
        <v>133.5</v>
      </c>
      <c r="L29" s="57">
        <v>133.80000000000001</v>
      </c>
      <c r="M29" s="57">
        <v>133.80000000000001</v>
      </c>
      <c r="N29" s="13">
        <f t="shared" si="0"/>
        <v>1.63968</v>
      </c>
      <c r="O29" s="13"/>
      <c r="Q29" s="11">
        <f>Population!B22</f>
        <v>1236130</v>
      </c>
      <c r="R29" s="13">
        <f t="shared" si="1"/>
        <v>1.07145</v>
      </c>
      <c r="T29" s="11">
        <f>(1+N29)*Population!D22</f>
        <v>2127001671.3064256</v>
      </c>
    </row>
    <row r="30" spans="1:20" ht="13.8" thickBot="1" x14ac:dyDescent="0.3">
      <c r="A30" s="62">
        <v>1991</v>
      </c>
      <c r="B30" s="58">
        <v>134.6</v>
      </c>
      <c r="C30" s="58">
        <v>134.80000000000001</v>
      </c>
      <c r="D30" s="58">
        <v>135</v>
      </c>
      <c r="E30" s="58">
        <v>135.19999999999999</v>
      </c>
      <c r="F30" s="58">
        <v>135.6</v>
      </c>
      <c r="G30" s="58">
        <v>136</v>
      </c>
      <c r="H30" s="64">
        <v>136.19999999999999</v>
      </c>
      <c r="I30" s="58">
        <v>136.6</v>
      </c>
      <c r="J30" s="58">
        <v>137.19999999999999</v>
      </c>
      <c r="K30" s="58">
        <v>137.4</v>
      </c>
      <c r="L30" s="58">
        <v>137.80000000000001</v>
      </c>
      <c r="M30" s="58">
        <v>137.9</v>
      </c>
      <c r="N30" s="13">
        <f t="shared" si="0"/>
        <v>1.75709</v>
      </c>
      <c r="O30" s="13"/>
      <c r="Q30" s="11">
        <f>Population!B23</f>
        <v>1318597</v>
      </c>
      <c r="R30" s="13">
        <f t="shared" si="1"/>
        <v>1.20964</v>
      </c>
      <c r="T30" s="11">
        <f>(1+N30)*Population!D23</f>
        <v>2369815635.4226389</v>
      </c>
    </row>
    <row r="31" spans="1:20" ht="13.8" thickBot="1" x14ac:dyDescent="0.3">
      <c r="A31" s="61">
        <v>1992</v>
      </c>
      <c r="B31" s="57">
        <v>138.1</v>
      </c>
      <c r="C31" s="57">
        <v>138.6</v>
      </c>
      <c r="D31" s="57">
        <v>139.30000000000001</v>
      </c>
      <c r="E31" s="57">
        <v>139.5</v>
      </c>
      <c r="F31" s="57">
        <v>139.69999999999999</v>
      </c>
      <c r="G31" s="57">
        <v>140.19999999999999</v>
      </c>
      <c r="H31" s="63">
        <v>140.5</v>
      </c>
      <c r="I31" s="57">
        <v>140.9</v>
      </c>
      <c r="J31" s="57">
        <v>141.30000000000001</v>
      </c>
      <c r="K31" s="57">
        <v>141.80000000000001</v>
      </c>
      <c r="L31" s="57">
        <v>142</v>
      </c>
      <c r="M31" s="57">
        <v>141.9</v>
      </c>
      <c r="N31" s="13">
        <f t="shared" si="0"/>
        <v>1.84413</v>
      </c>
      <c r="O31" s="13"/>
      <c r="Q31" s="11">
        <f>Population!B24</f>
        <v>1371919</v>
      </c>
      <c r="R31" s="13">
        <f t="shared" si="1"/>
        <v>1.2989999999999999</v>
      </c>
      <c r="T31" s="11">
        <f>(1+N31)*Population!D24</f>
        <v>2543492778.5146537</v>
      </c>
    </row>
    <row r="32" spans="1:20" ht="13.8" thickBot="1" x14ac:dyDescent="0.3">
      <c r="A32" s="62">
        <v>1993</v>
      </c>
      <c r="B32" s="58">
        <v>142.6</v>
      </c>
      <c r="C32" s="58">
        <v>143.1</v>
      </c>
      <c r="D32" s="58">
        <v>143.6</v>
      </c>
      <c r="E32" s="58">
        <v>144</v>
      </c>
      <c r="F32" s="58">
        <v>144.19999999999999</v>
      </c>
      <c r="G32" s="58">
        <v>144.4</v>
      </c>
      <c r="H32" s="64">
        <v>144.4</v>
      </c>
      <c r="I32" s="58">
        <v>144.80000000000001</v>
      </c>
      <c r="J32" s="58">
        <v>145.1</v>
      </c>
      <c r="K32" s="58">
        <v>145.69999999999999</v>
      </c>
      <c r="L32" s="58">
        <v>145.80000000000001</v>
      </c>
      <c r="M32" s="58">
        <v>145.80000000000001</v>
      </c>
      <c r="N32" s="13">
        <f t="shared" si="0"/>
        <v>1.9230799999999999</v>
      </c>
      <c r="O32" s="13"/>
      <c r="Q32" s="11">
        <f>Population!B25</f>
        <v>1431956</v>
      </c>
      <c r="R32" s="13">
        <f t="shared" si="1"/>
        <v>1.3996</v>
      </c>
      <c r="T32" s="11">
        <f>(1+N32)*Population!D25</f>
        <v>2728485493.1181078</v>
      </c>
    </row>
    <row r="33" spans="1:20" ht="13.8" thickBot="1" x14ac:dyDescent="0.3">
      <c r="A33" s="61">
        <v>1994</v>
      </c>
      <c r="B33" s="57">
        <v>146.19999999999999</v>
      </c>
      <c r="C33" s="57">
        <v>146.69999999999999</v>
      </c>
      <c r="D33" s="57">
        <v>147.19999999999999</v>
      </c>
      <c r="E33" s="57">
        <v>147.4</v>
      </c>
      <c r="F33" s="57">
        <v>147.5</v>
      </c>
      <c r="G33" s="57">
        <v>148</v>
      </c>
      <c r="H33" s="63">
        <v>148.4</v>
      </c>
      <c r="I33" s="57">
        <v>149</v>
      </c>
      <c r="J33" s="57">
        <v>149.4</v>
      </c>
      <c r="K33" s="57">
        <v>149.5</v>
      </c>
      <c r="L33" s="57">
        <v>149.69999999999999</v>
      </c>
      <c r="M33" s="57">
        <v>149.69999999999999</v>
      </c>
      <c r="N33" s="13">
        <f t="shared" si="0"/>
        <v>2.0040499999999999</v>
      </c>
      <c r="O33" s="13"/>
      <c r="Q33" s="11">
        <f>Population!B26</f>
        <v>1525863</v>
      </c>
      <c r="R33" s="13">
        <f t="shared" si="1"/>
        <v>1.55697</v>
      </c>
      <c r="T33" s="11">
        <f>(1+N33)*Population!D26</f>
        <v>2987960719.5557413</v>
      </c>
    </row>
    <row r="34" spans="1:20" ht="13.8" thickBot="1" x14ac:dyDescent="0.3">
      <c r="A34" s="62">
        <v>1995</v>
      </c>
      <c r="B34" s="58">
        <v>150.30000000000001</v>
      </c>
      <c r="C34" s="58">
        <v>150.9</v>
      </c>
      <c r="D34" s="58">
        <v>151.4</v>
      </c>
      <c r="E34" s="58">
        <v>151.9</v>
      </c>
      <c r="F34" s="58">
        <v>152.19999999999999</v>
      </c>
      <c r="G34" s="58">
        <v>152.5</v>
      </c>
      <c r="H34" s="64">
        <v>152.5</v>
      </c>
      <c r="I34" s="58">
        <v>152.9</v>
      </c>
      <c r="J34" s="58">
        <v>153.19999999999999</v>
      </c>
      <c r="K34" s="58">
        <v>153.69999999999999</v>
      </c>
      <c r="L34" s="58">
        <v>153.6</v>
      </c>
      <c r="M34" s="58">
        <v>153.5</v>
      </c>
      <c r="N34" s="13">
        <f t="shared" si="0"/>
        <v>2.08704</v>
      </c>
      <c r="O34" s="13"/>
      <c r="Q34" s="11">
        <f>Population!B27</f>
        <v>1611593</v>
      </c>
      <c r="R34" s="13">
        <f t="shared" si="1"/>
        <v>1.7006300000000001</v>
      </c>
      <c r="T34" s="11">
        <f>(1+N34)*Population!D27</f>
        <v>3243018595.2219362</v>
      </c>
    </row>
    <row r="35" spans="1:20" ht="13.8" thickBot="1" x14ac:dyDescent="0.3">
      <c r="A35" s="61">
        <v>1996</v>
      </c>
      <c r="B35" s="57">
        <v>154.4</v>
      </c>
      <c r="C35" s="57">
        <v>154.9</v>
      </c>
      <c r="D35" s="57">
        <v>155.69999999999999</v>
      </c>
      <c r="E35" s="57">
        <v>156.30000000000001</v>
      </c>
      <c r="F35" s="57">
        <v>156.6</v>
      </c>
      <c r="G35" s="57">
        <v>156.69999999999999</v>
      </c>
      <c r="H35" s="63">
        <v>157</v>
      </c>
      <c r="I35" s="57">
        <v>157.30000000000001</v>
      </c>
      <c r="J35" s="57">
        <v>157.80000000000001</v>
      </c>
      <c r="K35" s="57">
        <v>158.30000000000001</v>
      </c>
      <c r="L35" s="57">
        <v>158.6</v>
      </c>
      <c r="M35" s="57">
        <v>158.6</v>
      </c>
      <c r="N35" s="13">
        <f t="shared" si="0"/>
        <v>2.17814</v>
      </c>
      <c r="O35" s="13"/>
      <c r="Q35" s="11">
        <f>Population!B28</f>
        <v>1696405</v>
      </c>
      <c r="R35" s="13">
        <f t="shared" si="1"/>
        <v>1.8427500000000001</v>
      </c>
      <c r="T35" s="11">
        <f>(1+N35)*Population!D28</f>
        <v>3514421012.6280708</v>
      </c>
    </row>
    <row r="36" spans="1:20" ht="13.8" thickBot="1" x14ac:dyDescent="0.3">
      <c r="A36" s="62">
        <v>1997</v>
      </c>
      <c r="B36" s="58">
        <v>159.1</v>
      </c>
      <c r="C36" s="58">
        <v>159.6</v>
      </c>
      <c r="D36" s="58">
        <v>160</v>
      </c>
      <c r="E36" s="58">
        <v>160.19999999999999</v>
      </c>
      <c r="F36" s="58">
        <v>160.1</v>
      </c>
      <c r="G36" s="58">
        <v>160.30000000000001</v>
      </c>
      <c r="H36" s="64">
        <v>160.5</v>
      </c>
      <c r="I36" s="58">
        <v>160.80000000000001</v>
      </c>
      <c r="J36" s="58">
        <v>161.19999999999999</v>
      </c>
      <c r="K36" s="58">
        <v>161.6</v>
      </c>
      <c r="L36" s="58">
        <v>161.5</v>
      </c>
      <c r="M36" s="58">
        <v>161.30000000000001</v>
      </c>
      <c r="N36" s="13">
        <f t="shared" si="0"/>
        <v>2.24899</v>
      </c>
      <c r="O36" s="13"/>
      <c r="Q36" s="11">
        <f>Population!B29</f>
        <v>1790207</v>
      </c>
      <c r="R36" s="13">
        <f t="shared" si="1"/>
        <v>1.9999400000000001</v>
      </c>
      <c r="T36" s="11">
        <f>(1+N36)*Population!D29</f>
        <v>3791429961.2578926</v>
      </c>
    </row>
    <row r="37" spans="1:20" ht="13.8" thickBot="1" x14ac:dyDescent="0.3">
      <c r="A37" s="61">
        <v>1998</v>
      </c>
      <c r="B37" s="57">
        <v>161.6</v>
      </c>
      <c r="C37" s="57">
        <v>161.9</v>
      </c>
      <c r="D37" s="57">
        <v>162.19999999999999</v>
      </c>
      <c r="E37" s="57">
        <v>162.5</v>
      </c>
      <c r="F37" s="57">
        <v>162.80000000000001</v>
      </c>
      <c r="G37" s="57">
        <v>163</v>
      </c>
      <c r="H37" s="63">
        <v>163.19999999999999</v>
      </c>
      <c r="I37" s="57">
        <v>163.4</v>
      </c>
      <c r="J37" s="57">
        <v>163.6</v>
      </c>
      <c r="K37" s="57">
        <v>164</v>
      </c>
      <c r="L37" s="57">
        <v>164</v>
      </c>
      <c r="M37" s="57">
        <v>163.9</v>
      </c>
      <c r="N37" s="13">
        <f t="shared" si="0"/>
        <v>2.3036400000000001</v>
      </c>
      <c r="O37" s="13"/>
      <c r="Q37" s="11">
        <f>Population!B30</f>
        <v>1870881</v>
      </c>
      <c r="R37" s="13">
        <f t="shared" si="1"/>
        <v>2.1351300000000002</v>
      </c>
      <c r="T37" s="11">
        <f>(1+N37)*Population!D30</f>
        <v>4028935956.9147687</v>
      </c>
    </row>
    <row r="38" spans="1:20" ht="13.8" thickBot="1" x14ac:dyDescent="0.3">
      <c r="A38" s="62">
        <v>1999</v>
      </c>
      <c r="B38" s="58">
        <v>164.3</v>
      </c>
      <c r="C38" s="58">
        <v>164.5</v>
      </c>
      <c r="D38" s="58">
        <v>165</v>
      </c>
      <c r="E38" s="58">
        <v>166.2</v>
      </c>
      <c r="F38" s="58">
        <v>166.2</v>
      </c>
      <c r="G38" s="58">
        <v>166.2</v>
      </c>
      <c r="H38" s="64">
        <v>166.7</v>
      </c>
      <c r="I38" s="58">
        <v>167.1</v>
      </c>
      <c r="J38" s="58">
        <v>167.9</v>
      </c>
      <c r="K38" s="58">
        <v>168.2</v>
      </c>
      <c r="L38" s="58">
        <v>168.3</v>
      </c>
      <c r="M38" s="58">
        <v>168.3</v>
      </c>
      <c r="N38" s="13">
        <f t="shared" si="0"/>
        <v>2.3744900000000002</v>
      </c>
      <c r="O38" s="13"/>
      <c r="Q38" s="11">
        <f>Population!B31</f>
        <v>1946366</v>
      </c>
      <c r="R38" s="13">
        <f t="shared" si="1"/>
        <v>2.2616299999999998</v>
      </c>
      <c r="T38" s="11">
        <f>(1+N38)*Population!D31</f>
        <v>4281391404.8588076</v>
      </c>
    </row>
    <row r="39" spans="1:20" ht="13.8" thickBot="1" x14ac:dyDescent="0.3">
      <c r="A39" s="61">
        <v>2000</v>
      </c>
      <c r="B39" s="57">
        <v>168.8</v>
      </c>
      <c r="C39" s="57">
        <v>169.8</v>
      </c>
      <c r="D39" s="57">
        <v>171.2</v>
      </c>
      <c r="E39" s="57">
        <v>171.3</v>
      </c>
      <c r="F39" s="57">
        <v>171.5</v>
      </c>
      <c r="G39" s="57">
        <v>172.4</v>
      </c>
      <c r="H39" s="63">
        <v>172.8</v>
      </c>
      <c r="I39" s="57">
        <v>172.8</v>
      </c>
      <c r="J39" s="57">
        <v>173.7</v>
      </c>
      <c r="K39" s="57">
        <v>174</v>
      </c>
      <c r="L39" s="57">
        <v>174.1</v>
      </c>
      <c r="M39" s="57">
        <v>174</v>
      </c>
      <c r="N39" s="13">
        <f t="shared" si="0"/>
        <v>2.4979800000000001</v>
      </c>
      <c r="O39" s="13"/>
      <c r="Q39" s="11">
        <f>Population!B32</f>
        <v>2066831</v>
      </c>
      <c r="R39" s="13">
        <f t="shared" si="1"/>
        <v>2.4634999999999998</v>
      </c>
      <c r="T39" s="11">
        <f>(1+N39)*Population!D32</f>
        <v>4712752238.0039196</v>
      </c>
    </row>
    <row r="40" spans="1:20" ht="13.8" thickBot="1" x14ac:dyDescent="0.3">
      <c r="A40" s="62">
        <v>2001</v>
      </c>
      <c r="B40" s="58">
        <v>175.1</v>
      </c>
      <c r="C40" s="58">
        <v>175.8</v>
      </c>
      <c r="D40" s="58">
        <v>176.2</v>
      </c>
      <c r="E40" s="58">
        <v>176.9</v>
      </c>
      <c r="F40" s="58">
        <v>177.7</v>
      </c>
      <c r="G40" s="58">
        <v>178</v>
      </c>
      <c r="H40" s="64">
        <v>177.5</v>
      </c>
      <c r="I40" s="58">
        <v>177.5</v>
      </c>
      <c r="J40" s="58">
        <v>178.3</v>
      </c>
      <c r="K40" s="58">
        <v>177.7</v>
      </c>
      <c r="L40" s="58">
        <v>177.4</v>
      </c>
      <c r="M40" s="58">
        <v>176.7</v>
      </c>
      <c r="N40" s="13">
        <f t="shared" si="0"/>
        <v>2.5931199999999999</v>
      </c>
      <c r="O40" s="13"/>
      <c r="Q40" s="11">
        <f>Population!B33</f>
        <v>2132498.3964307783</v>
      </c>
      <c r="R40" s="13">
        <f t="shared" si="1"/>
        <v>2.5735399999999999</v>
      </c>
      <c r="T40" s="11">
        <f>(1+N40)*Population!D33</f>
        <v>4994735142.2045069</v>
      </c>
    </row>
    <row r="41" spans="1:20" ht="13.8" thickBot="1" x14ac:dyDescent="0.3">
      <c r="A41" s="61">
        <v>2002</v>
      </c>
      <c r="B41" s="57">
        <v>177.1</v>
      </c>
      <c r="C41" s="57">
        <v>177.8</v>
      </c>
      <c r="D41" s="57">
        <v>178.8</v>
      </c>
      <c r="E41" s="57">
        <v>179.8</v>
      </c>
      <c r="F41" s="57">
        <v>179.8</v>
      </c>
      <c r="G41" s="57">
        <v>179.9</v>
      </c>
      <c r="H41" s="63">
        <v>180.1</v>
      </c>
      <c r="I41" s="57">
        <v>180.7</v>
      </c>
      <c r="J41" s="57">
        <v>181</v>
      </c>
      <c r="K41" s="57">
        <v>181.3</v>
      </c>
      <c r="L41" s="57">
        <v>181.3</v>
      </c>
      <c r="M41" s="57">
        <v>180.9</v>
      </c>
      <c r="N41" s="13">
        <f t="shared" si="0"/>
        <v>2.64575</v>
      </c>
      <c r="O41" s="13"/>
      <c r="Q41" s="11">
        <f>Population!B34</f>
        <v>2206022.0767424977</v>
      </c>
      <c r="R41" s="13">
        <f t="shared" si="1"/>
        <v>2.6967500000000002</v>
      </c>
      <c r="T41" s="11">
        <f>(1+N41)*Population!D34</f>
        <v>5242628213.3479748</v>
      </c>
    </row>
    <row r="42" spans="1:20" ht="13.8" thickBot="1" x14ac:dyDescent="0.3">
      <c r="A42" s="62">
        <v>2003</v>
      </c>
      <c r="B42" s="58">
        <v>181.7</v>
      </c>
      <c r="C42" s="58">
        <v>183.1</v>
      </c>
      <c r="D42" s="58">
        <v>184.2</v>
      </c>
      <c r="E42" s="58">
        <v>183.8</v>
      </c>
      <c r="F42" s="58">
        <v>183.5</v>
      </c>
      <c r="G42" s="58">
        <v>183.7</v>
      </c>
      <c r="H42" s="64">
        <v>183.9</v>
      </c>
      <c r="I42" s="58">
        <v>184.6</v>
      </c>
      <c r="J42" s="58">
        <v>185.2</v>
      </c>
      <c r="K42" s="58">
        <v>185</v>
      </c>
      <c r="L42" s="58">
        <v>184.5</v>
      </c>
      <c r="M42" s="58">
        <v>184.3</v>
      </c>
      <c r="N42" s="13">
        <f t="shared" si="0"/>
        <v>2.7226699999999999</v>
      </c>
      <c r="O42" s="13"/>
      <c r="Q42" s="11">
        <f>Population!B35</f>
        <v>2296566.0437155832</v>
      </c>
      <c r="R42" s="13">
        <f t="shared" si="1"/>
        <v>2.8484799999999999</v>
      </c>
      <c r="T42" s="11">
        <f>(1+N42)*Population!D35</f>
        <v>5572959252.9825153</v>
      </c>
    </row>
    <row r="43" spans="1:20" ht="13.8" thickBot="1" x14ac:dyDescent="0.3">
      <c r="A43" s="61">
        <v>2004</v>
      </c>
      <c r="B43" s="57">
        <v>185.2</v>
      </c>
      <c r="C43" s="57">
        <v>186.2</v>
      </c>
      <c r="D43" s="57">
        <v>187.4</v>
      </c>
      <c r="E43" s="57">
        <v>188</v>
      </c>
      <c r="F43" s="57">
        <v>189.1</v>
      </c>
      <c r="G43" s="57">
        <v>189.7</v>
      </c>
      <c r="H43" s="63">
        <v>189.4</v>
      </c>
      <c r="I43" s="57">
        <v>189.5</v>
      </c>
      <c r="J43" s="57">
        <v>189.9</v>
      </c>
      <c r="K43" s="57">
        <v>190.9</v>
      </c>
      <c r="L43" s="57">
        <v>191</v>
      </c>
      <c r="M43" s="57">
        <v>190.3</v>
      </c>
      <c r="N43" s="13">
        <f t="shared" ref="N43:N55" si="2">ROUND((H43-H$13)/H$13,5)</f>
        <v>2.8340100000000001</v>
      </c>
      <c r="O43" s="13"/>
      <c r="Q43" s="11">
        <f>Population!B36</f>
        <v>2410768</v>
      </c>
      <c r="R43" s="13">
        <f t="shared" si="1"/>
        <v>3.0398499999999999</v>
      </c>
      <c r="T43" s="11">
        <f>(1+N43)*Population!D36</f>
        <v>6025048894.2551918</v>
      </c>
    </row>
    <row r="44" spans="1:20" ht="13.8" thickBot="1" x14ac:dyDescent="0.3">
      <c r="A44" s="62">
        <v>2005</v>
      </c>
      <c r="B44" s="58">
        <v>190.7</v>
      </c>
      <c r="C44" s="58">
        <v>191.8</v>
      </c>
      <c r="D44" s="58">
        <v>193.3</v>
      </c>
      <c r="E44" s="58">
        <v>194.6</v>
      </c>
      <c r="F44" s="58">
        <v>194.4</v>
      </c>
      <c r="G44" s="58">
        <v>194.5</v>
      </c>
      <c r="H44" s="64">
        <v>195.4</v>
      </c>
      <c r="I44" s="58">
        <v>196.4</v>
      </c>
      <c r="J44" s="58">
        <v>198.8</v>
      </c>
      <c r="K44" s="58">
        <v>199.2</v>
      </c>
      <c r="L44" s="58">
        <v>197.6</v>
      </c>
      <c r="M44" s="58">
        <v>196.8</v>
      </c>
      <c r="N44" s="13">
        <f t="shared" si="2"/>
        <v>2.95547</v>
      </c>
      <c r="O44" s="13"/>
      <c r="Q44" s="11">
        <f>Population!B37</f>
        <v>2518869</v>
      </c>
      <c r="R44" s="13">
        <f t="shared" si="1"/>
        <v>3.2210000000000001</v>
      </c>
      <c r="T44" s="11">
        <f>(1+N44)*Population!D37</f>
        <v>6494646856.2646379</v>
      </c>
    </row>
    <row r="45" spans="1:20" ht="13.8" thickBot="1" x14ac:dyDescent="0.3">
      <c r="A45" s="61">
        <v>2006</v>
      </c>
      <c r="B45" s="57">
        <v>198.3</v>
      </c>
      <c r="C45" s="57">
        <v>198.7</v>
      </c>
      <c r="D45" s="57">
        <v>199.8</v>
      </c>
      <c r="E45" s="57">
        <v>201.5</v>
      </c>
      <c r="F45" s="57">
        <v>202.5</v>
      </c>
      <c r="G45" s="57">
        <v>202.9</v>
      </c>
      <c r="H45" s="63">
        <v>203.5</v>
      </c>
      <c r="I45" s="57">
        <v>203.9</v>
      </c>
      <c r="J45" s="57">
        <v>202.9</v>
      </c>
      <c r="K45" s="57">
        <v>201.8</v>
      </c>
      <c r="L45" s="57">
        <v>201.5</v>
      </c>
      <c r="M45" s="57">
        <v>201.8</v>
      </c>
      <c r="N45" s="13">
        <f t="shared" si="2"/>
        <v>3.1194299999999999</v>
      </c>
      <c r="O45" s="13"/>
      <c r="Q45" s="11">
        <f>Population!B38</f>
        <v>2623050</v>
      </c>
      <c r="R45" s="13">
        <f t="shared" si="1"/>
        <v>3.3955799999999998</v>
      </c>
      <c r="T45" s="11">
        <f>(1+N45)*Population!D38</f>
        <v>7043611769.0681801</v>
      </c>
    </row>
    <row r="46" spans="1:20" ht="13.8" thickBot="1" x14ac:dyDescent="0.3">
      <c r="A46" s="62">
        <v>2007</v>
      </c>
      <c r="B46" s="58">
        <v>202.416</v>
      </c>
      <c r="C46" s="58">
        <v>203.499</v>
      </c>
      <c r="D46" s="58">
        <v>205.352</v>
      </c>
      <c r="E46" s="58">
        <v>206.68600000000001</v>
      </c>
      <c r="F46" s="58">
        <v>207.94900000000001</v>
      </c>
      <c r="G46" s="58">
        <v>208.352</v>
      </c>
      <c r="H46" s="64">
        <v>208.29900000000001</v>
      </c>
      <c r="I46" s="58">
        <v>207.917</v>
      </c>
      <c r="J46" s="58">
        <v>208.49</v>
      </c>
      <c r="K46" s="58">
        <v>208.93600000000001</v>
      </c>
      <c r="L46" s="58">
        <v>210.17699999999999</v>
      </c>
      <c r="M46" s="58">
        <v>210.036</v>
      </c>
      <c r="N46" s="13">
        <f t="shared" si="2"/>
        <v>3.21658</v>
      </c>
      <c r="O46" s="13"/>
      <c r="Q46" s="11">
        <f>Population!B39</f>
        <v>2718336.5418321351</v>
      </c>
      <c r="R46" s="13">
        <f t="shared" si="1"/>
        <v>3.5552600000000001</v>
      </c>
      <c r="T46" s="11">
        <f>(1+N46)*Population!D39</f>
        <v>7471634331.9763527</v>
      </c>
    </row>
    <row r="47" spans="1:20" ht="13.8" thickBot="1" x14ac:dyDescent="0.3">
      <c r="A47" s="61">
        <v>2008</v>
      </c>
      <c r="B47" s="57">
        <v>211.08</v>
      </c>
      <c r="C47" s="57">
        <v>211.69300000000001</v>
      </c>
      <c r="D47" s="57">
        <v>213.52799999999999</v>
      </c>
      <c r="E47" s="57">
        <v>214.82300000000001</v>
      </c>
      <c r="F47" s="57">
        <v>216.63200000000001</v>
      </c>
      <c r="G47" s="57">
        <v>218.815</v>
      </c>
      <c r="H47" s="63">
        <v>219.964</v>
      </c>
      <c r="I47" s="57">
        <v>219.08600000000001</v>
      </c>
      <c r="J47" s="57">
        <v>218.78299999999999</v>
      </c>
      <c r="K47" s="57">
        <v>216.57300000000001</v>
      </c>
      <c r="L47" s="57">
        <v>212.42500000000001</v>
      </c>
      <c r="M47" s="57">
        <v>210.22800000000001</v>
      </c>
      <c r="N47" s="13">
        <f t="shared" si="2"/>
        <v>3.4527100000000002</v>
      </c>
      <c r="O47" s="13"/>
      <c r="Q47" s="11">
        <f>Population!B40</f>
        <v>2738733</v>
      </c>
      <c r="R47" s="13">
        <f t="shared" si="1"/>
        <v>3.5894400000000002</v>
      </c>
      <c r="T47" s="11">
        <f>(1+N47)*Population!D40</f>
        <v>7949250845.8188477</v>
      </c>
    </row>
    <row r="48" spans="1:20" ht="13.8" thickBot="1" x14ac:dyDescent="0.3">
      <c r="A48" s="62">
        <v>2009</v>
      </c>
      <c r="B48" s="58">
        <v>211.143</v>
      </c>
      <c r="C48" s="58">
        <v>212.19300000000001</v>
      </c>
      <c r="D48" s="58">
        <v>212.709</v>
      </c>
      <c r="E48" s="58">
        <v>213.24</v>
      </c>
      <c r="F48" s="58">
        <v>213.85599999999999</v>
      </c>
      <c r="G48" s="58">
        <v>215.69300000000001</v>
      </c>
      <c r="H48" s="64">
        <v>215.351</v>
      </c>
      <c r="I48" s="58">
        <v>215.834</v>
      </c>
      <c r="J48" s="58">
        <v>215.96899999999999</v>
      </c>
      <c r="K48" s="58">
        <v>216.17699999999999</v>
      </c>
      <c r="L48" s="58">
        <v>216.33</v>
      </c>
      <c r="M48" s="58">
        <v>215.94900000000001</v>
      </c>
      <c r="N48" s="13">
        <f t="shared" si="2"/>
        <v>3.3593299999999999</v>
      </c>
      <c r="Q48" s="11">
        <f>Population!B41</f>
        <v>2711206</v>
      </c>
      <c r="R48" s="13">
        <f t="shared" si="1"/>
        <v>3.54331</v>
      </c>
      <c r="T48" s="11">
        <f>(1+N48)*Population!D41</f>
        <v>7704318195.3989964</v>
      </c>
    </row>
    <row r="49" spans="1:20" ht="13.8" thickBot="1" x14ac:dyDescent="0.3">
      <c r="A49" s="61">
        <v>2010</v>
      </c>
      <c r="B49" s="57">
        <v>216.68700000000001</v>
      </c>
      <c r="C49" s="57">
        <v>216.74100000000001</v>
      </c>
      <c r="D49" s="57">
        <v>217.631</v>
      </c>
      <c r="E49" s="57">
        <v>218.00899999999999</v>
      </c>
      <c r="F49" s="57">
        <v>218.178</v>
      </c>
      <c r="G49" s="57">
        <v>217.965</v>
      </c>
      <c r="H49" s="63">
        <v>218.011</v>
      </c>
      <c r="I49" s="57">
        <v>218.31200000000001</v>
      </c>
      <c r="J49" s="57">
        <v>218.43899999999999</v>
      </c>
      <c r="K49" s="57">
        <v>218.71100000000001</v>
      </c>
      <c r="L49" s="57">
        <v>218.803</v>
      </c>
      <c r="M49" s="57">
        <v>219.179</v>
      </c>
      <c r="N49" s="13">
        <f t="shared" si="2"/>
        <v>3.4131800000000001</v>
      </c>
      <c r="Q49" s="11">
        <f>Population!B42</f>
        <v>2724634</v>
      </c>
      <c r="R49" s="13">
        <f t="shared" si="1"/>
        <v>3.5658099999999999</v>
      </c>
      <c r="T49" s="11">
        <f>(1+N49)*Population!D42</f>
        <v>7838113908.3251905</v>
      </c>
    </row>
    <row r="50" spans="1:20" ht="13.8" thickBot="1" x14ac:dyDescent="0.3">
      <c r="A50" s="62">
        <v>2011</v>
      </c>
      <c r="B50" s="58">
        <v>220.22300000000001</v>
      </c>
      <c r="C50" s="58">
        <v>221.309</v>
      </c>
      <c r="D50" s="58">
        <v>223.46700000000001</v>
      </c>
      <c r="E50" s="58">
        <v>224.90600000000001</v>
      </c>
      <c r="F50" s="58">
        <v>225.964</v>
      </c>
      <c r="G50" s="58">
        <v>225.72200000000001</v>
      </c>
      <c r="H50" s="64">
        <v>225.922</v>
      </c>
      <c r="I50" s="58">
        <v>226.54499999999999</v>
      </c>
      <c r="J50" s="58">
        <v>226.88900000000001</v>
      </c>
      <c r="K50" s="58">
        <v>226.42099999999999</v>
      </c>
      <c r="L50" s="58">
        <v>226.23</v>
      </c>
      <c r="M50" s="58">
        <v>225.672</v>
      </c>
      <c r="N50" s="13">
        <f t="shared" si="2"/>
        <v>3.5733199999999998</v>
      </c>
      <c r="Q50" s="11">
        <f>Population!B43</f>
        <v>2721794</v>
      </c>
      <c r="R50" s="13">
        <f t="shared" si="1"/>
        <v>3.5610499999999998</v>
      </c>
      <c r="T50" s="11">
        <f>(1+N50)*Population!D43</f>
        <v>8114065664.4886646</v>
      </c>
    </row>
    <row r="51" spans="1:20" ht="13.8" thickBot="1" x14ac:dyDescent="0.3">
      <c r="A51" s="61">
        <v>2012</v>
      </c>
      <c r="B51" s="57">
        <v>226.66499999999999</v>
      </c>
      <c r="C51" s="57">
        <v>227.66300000000001</v>
      </c>
      <c r="D51" s="57">
        <v>229.392</v>
      </c>
      <c r="E51" s="57">
        <v>230.08500000000001</v>
      </c>
      <c r="F51" s="57">
        <v>229.815</v>
      </c>
      <c r="G51" s="57">
        <v>229.47800000000001</v>
      </c>
      <c r="H51" s="63">
        <v>229.10400000000001</v>
      </c>
      <c r="I51" s="57">
        <v>230.37899999999999</v>
      </c>
      <c r="J51" s="57">
        <v>231.40700000000001</v>
      </c>
      <c r="K51" s="57">
        <v>231.31700000000001</v>
      </c>
      <c r="L51" s="57">
        <v>230.221</v>
      </c>
      <c r="M51" s="57">
        <v>229.601</v>
      </c>
      <c r="N51" s="13">
        <f t="shared" si="2"/>
        <v>3.6377299999999999</v>
      </c>
      <c r="Q51" s="11">
        <f>Population!B44</f>
        <v>2750217</v>
      </c>
      <c r="R51" s="13">
        <f t="shared" si="1"/>
        <v>3.6086800000000001</v>
      </c>
      <c r="T51" s="11">
        <f>(1+N51)*Population!D44</f>
        <v>8314269732.5776482</v>
      </c>
    </row>
    <row r="52" spans="1:20" ht="13.8" thickBot="1" x14ac:dyDescent="0.3">
      <c r="A52" s="62">
        <v>2013</v>
      </c>
      <c r="B52" s="58">
        <v>230.28</v>
      </c>
      <c r="C52" s="58">
        <v>232.166</v>
      </c>
      <c r="D52" s="58">
        <v>232.773</v>
      </c>
      <c r="E52" s="58">
        <v>232.53100000000001</v>
      </c>
      <c r="F52" s="58">
        <v>232.94499999999999</v>
      </c>
      <c r="G52" s="58">
        <v>233.50399999999999</v>
      </c>
      <c r="H52" s="64">
        <v>233.596</v>
      </c>
      <c r="I52" s="58">
        <v>233.87700000000001</v>
      </c>
      <c r="J52" s="58">
        <v>234.149</v>
      </c>
      <c r="K52" s="58">
        <v>233.54599999999999</v>
      </c>
      <c r="L52" s="58">
        <v>233.06899999999999</v>
      </c>
      <c r="M52" s="58">
        <v>233.04900000000001</v>
      </c>
      <c r="N52" s="13">
        <f t="shared" si="2"/>
        <v>3.7286600000000001</v>
      </c>
      <c r="Q52" s="11">
        <f>Population!B45</f>
        <v>2800967</v>
      </c>
      <c r="R52" s="13">
        <f t="shared" si="1"/>
        <v>3.69373</v>
      </c>
      <c r="T52" s="11">
        <f>(1+N52)*Population!D45</f>
        <v>8633726494.8617992</v>
      </c>
    </row>
    <row r="53" spans="1:20" ht="13.8" thickBot="1" x14ac:dyDescent="0.3">
      <c r="A53" s="61">
        <v>2014</v>
      </c>
      <c r="B53" s="57">
        <v>233.916</v>
      </c>
      <c r="C53" s="57">
        <v>234.78100000000001</v>
      </c>
      <c r="D53" s="57">
        <v>236.29300000000001</v>
      </c>
      <c r="E53" s="57">
        <v>237.072</v>
      </c>
      <c r="F53" s="57">
        <v>237.9</v>
      </c>
      <c r="G53" s="57">
        <v>238.34299999999999</v>
      </c>
      <c r="H53" s="63">
        <v>238.25</v>
      </c>
      <c r="I53" s="57">
        <v>237.852</v>
      </c>
      <c r="J53" s="57">
        <v>238.03100000000001</v>
      </c>
      <c r="K53" s="57">
        <v>237.43299999999999</v>
      </c>
      <c r="L53" s="57">
        <v>236.15100000000001</v>
      </c>
      <c r="M53" s="57">
        <v>234.81200000000001</v>
      </c>
      <c r="N53" s="13">
        <f t="shared" si="2"/>
        <v>3.82287</v>
      </c>
      <c r="Q53" s="11">
        <f>Population!B46</f>
        <v>2843301</v>
      </c>
      <c r="R53" s="13">
        <f t="shared" si="1"/>
        <v>3.7646700000000002</v>
      </c>
      <c r="T53" s="11">
        <f>(1+N53)*Population!D46</f>
        <v>8938825863.7500668</v>
      </c>
    </row>
    <row r="54" spans="1:20" ht="13.8" thickBot="1" x14ac:dyDescent="0.3">
      <c r="A54" s="62">
        <v>2015</v>
      </c>
      <c r="B54" s="58">
        <v>233.70699999999999</v>
      </c>
      <c r="C54" s="58">
        <v>234.72200000000001</v>
      </c>
      <c r="D54" s="58">
        <v>236.119</v>
      </c>
      <c r="E54" s="58">
        <v>236.59899999999999</v>
      </c>
      <c r="F54" s="58">
        <v>237.80500000000001</v>
      </c>
      <c r="G54" s="58">
        <v>238.63800000000001</v>
      </c>
      <c r="H54" s="64">
        <v>238.654</v>
      </c>
      <c r="I54" s="58">
        <v>238.316</v>
      </c>
      <c r="J54" s="58">
        <v>237.94499999999999</v>
      </c>
      <c r="K54" s="58">
        <v>237.83799999999999</v>
      </c>
      <c r="L54" s="58">
        <v>237.33600000000001</v>
      </c>
      <c r="M54" s="58">
        <v>236.52500000000001</v>
      </c>
      <c r="N54" s="13">
        <f t="shared" si="2"/>
        <v>3.8310499999999998</v>
      </c>
      <c r="Q54" s="11">
        <f>Population!B47</f>
        <v>2897584</v>
      </c>
      <c r="R54" s="13">
        <f t="shared" si="1"/>
        <v>3.8556300000000001</v>
      </c>
      <c r="T54" s="11">
        <f>(1+N54)*Population!D47</f>
        <v>9124923089.9847202</v>
      </c>
    </row>
    <row r="55" spans="1:20" x14ac:dyDescent="0.25">
      <c r="A55" s="65">
        <v>2016</v>
      </c>
      <c r="B55" s="66">
        <v>236.916</v>
      </c>
      <c r="C55" s="66">
        <v>237.11099999999999</v>
      </c>
      <c r="D55" s="66">
        <v>238.13200000000001</v>
      </c>
      <c r="E55" s="66">
        <v>239.261</v>
      </c>
      <c r="F55" s="66">
        <v>240.22900000000001</v>
      </c>
      <c r="G55" s="66">
        <v>241.018</v>
      </c>
      <c r="H55" s="67">
        <v>240.62799999999999</v>
      </c>
      <c r="I55" s="66">
        <v>240.84899999999999</v>
      </c>
      <c r="J55" s="66">
        <v>241.428</v>
      </c>
      <c r="K55" s="66">
        <v>241.72900000000001</v>
      </c>
      <c r="L55" s="66">
        <v>241.35300000000001</v>
      </c>
      <c r="M55" s="66"/>
      <c r="N55" s="13">
        <f t="shared" si="2"/>
        <v>3.8710100000000001</v>
      </c>
      <c r="Q55" s="11">
        <f>Population!B48</f>
        <v>2953373</v>
      </c>
      <c r="R55" s="13">
        <f t="shared" si="1"/>
        <v>3.9491200000000002</v>
      </c>
      <c r="T55" s="11">
        <f>(1+N55)*Population!D48</f>
        <v>9377543764.4565144</v>
      </c>
    </row>
    <row r="56" spans="1:20" x14ac:dyDescent="0.25">
      <c r="A56" s="68"/>
      <c r="B56" s="69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2"/>
      <c r="N56" s="71"/>
      <c r="Q56" s="11"/>
      <c r="R56" s="13"/>
      <c r="T56" s="11">
        <f>(1+N56)*Population!D49</f>
        <v>0</v>
      </c>
    </row>
    <row r="57" spans="1:20" x14ac:dyDescent="0.25">
      <c r="A57" s="68"/>
      <c r="B57" s="69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2"/>
      <c r="N57" s="71"/>
      <c r="Q57" s="11"/>
      <c r="R57" s="13"/>
      <c r="T57" s="11">
        <f>(1+N57)*Population!D50</f>
        <v>0</v>
      </c>
    </row>
    <row r="58" spans="1:20" x14ac:dyDescent="0.25">
      <c r="A58" s="106" t="s">
        <v>116</v>
      </c>
      <c r="M58" s="73"/>
      <c r="N58" s="13"/>
      <c r="T58" s="11">
        <f>(1+N58)*Population!D51</f>
        <v>0</v>
      </c>
    </row>
    <row r="59" spans="1:20" ht="16.2" thickBot="1" x14ac:dyDescent="0.35">
      <c r="A59" s="101">
        <v>2014</v>
      </c>
      <c r="B59" s="57">
        <v>217.631</v>
      </c>
      <c r="C59" s="57">
        <v>218.00899999999999</v>
      </c>
      <c r="D59" s="57">
        <v>218.178</v>
      </c>
      <c r="E59" s="70"/>
      <c r="F59" s="70"/>
      <c r="G59" s="70"/>
      <c r="H59" s="70"/>
      <c r="I59" s="70"/>
      <c r="J59" s="70"/>
      <c r="K59" s="70"/>
      <c r="N59" s="13"/>
      <c r="T59" s="11">
        <f>(1+N59)*Population!D52</f>
        <v>0</v>
      </c>
    </row>
    <row r="60" spans="1:20" ht="16.2" thickBot="1" x14ac:dyDescent="0.35">
      <c r="A60" s="101">
        <v>2015</v>
      </c>
      <c r="B60" s="58">
        <v>223.46700000000001</v>
      </c>
      <c r="C60" s="58">
        <v>224.90600000000001</v>
      </c>
      <c r="D60" s="58">
        <v>225.964</v>
      </c>
      <c r="E60" s="70"/>
      <c r="F60" s="102"/>
      <c r="G60" s="103"/>
      <c r="H60" s="103"/>
      <c r="I60" s="103"/>
      <c r="J60" s="73"/>
      <c r="K60" s="70"/>
      <c r="N60" s="13"/>
      <c r="T60" s="11">
        <f>(1+N60)*Population!D53</f>
        <v>0</v>
      </c>
    </row>
    <row r="61" spans="1:20" ht="16.2" thickBot="1" x14ac:dyDescent="0.35">
      <c r="A61" s="101">
        <v>2016</v>
      </c>
      <c r="B61" s="57">
        <v>229.392</v>
      </c>
      <c r="C61" s="57">
        <v>230.08500000000001</v>
      </c>
      <c r="D61" s="57">
        <v>229.815</v>
      </c>
      <c r="E61" s="70"/>
      <c r="F61" s="102"/>
      <c r="G61" s="103"/>
      <c r="H61" s="103"/>
      <c r="I61" s="103"/>
      <c r="J61" s="73"/>
      <c r="K61" s="70"/>
      <c r="N61" s="13"/>
      <c r="T61" s="11">
        <f>(1+N61)*Population!D54</f>
        <v>0</v>
      </c>
    </row>
    <row r="62" spans="1:20" ht="16.2" thickBot="1" x14ac:dyDescent="0.35">
      <c r="A62" s="101">
        <v>2017</v>
      </c>
      <c r="B62" s="58">
        <v>232.773</v>
      </c>
      <c r="C62" s="58">
        <v>232.53100000000001</v>
      </c>
      <c r="D62" s="58">
        <v>232.94499999999999</v>
      </c>
      <c r="E62" s="70"/>
      <c r="F62" s="102"/>
      <c r="G62" s="103"/>
      <c r="H62" s="103"/>
      <c r="I62" s="103"/>
      <c r="J62" s="73"/>
      <c r="K62" s="70"/>
      <c r="N62" s="13"/>
      <c r="T62" s="11">
        <f>(1+N62)*Population!D55</f>
        <v>0</v>
      </c>
    </row>
    <row r="63" spans="1:20" ht="16.2" thickBot="1" x14ac:dyDescent="0.35">
      <c r="A63" s="101">
        <v>2018</v>
      </c>
      <c r="B63" s="57">
        <v>236.29300000000001</v>
      </c>
      <c r="C63" s="57">
        <v>237.072</v>
      </c>
      <c r="D63" s="57">
        <v>237.9</v>
      </c>
      <c r="E63" s="70"/>
      <c r="F63" s="102"/>
      <c r="G63" s="103"/>
      <c r="H63" s="103"/>
      <c r="I63" s="103"/>
      <c r="J63" s="73"/>
      <c r="K63" s="70"/>
      <c r="N63" s="13"/>
      <c r="T63" s="11">
        <f>(1+N63)*Population!D56</f>
        <v>0</v>
      </c>
    </row>
    <row r="64" spans="1:20" ht="15.6" x14ac:dyDescent="0.3">
      <c r="A64" s="7"/>
      <c r="B64" s="8"/>
      <c r="E64" s="70"/>
      <c r="F64" s="102"/>
      <c r="G64" s="103"/>
      <c r="H64" s="103"/>
      <c r="I64" s="103"/>
      <c r="J64" s="73"/>
      <c r="K64" s="70"/>
      <c r="N64" s="13"/>
      <c r="T64" s="11">
        <f>(1+N64)*Population!D57</f>
        <v>0</v>
      </c>
    </row>
    <row r="65" spans="1:20" ht="15.6" x14ac:dyDescent="0.3">
      <c r="A65" s="102"/>
      <c r="B65" s="103"/>
      <c r="C65" s="103"/>
      <c r="D65" s="103"/>
      <c r="N65" s="13"/>
      <c r="T65" s="11">
        <f>(1+N65)*Population!D58</f>
        <v>0</v>
      </c>
    </row>
    <row r="66" spans="1:20" ht="15.6" x14ac:dyDescent="0.3">
      <c r="A66" s="102"/>
      <c r="B66" s="103"/>
      <c r="C66" s="103"/>
      <c r="D66" s="103"/>
      <c r="N66" s="13"/>
      <c r="T66" s="11">
        <f>(1+N66)*Population!D59</f>
        <v>0</v>
      </c>
    </row>
    <row r="67" spans="1:20" ht="15.6" x14ac:dyDescent="0.3">
      <c r="A67" s="102"/>
      <c r="B67" s="103"/>
      <c r="C67" s="103"/>
      <c r="D67" s="103"/>
      <c r="N67" s="13"/>
      <c r="T67" s="11">
        <f>(1+N67)*Population!D60</f>
        <v>0</v>
      </c>
    </row>
    <row r="68" spans="1:20" ht="15.6" x14ac:dyDescent="0.3">
      <c r="A68" s="102"/>
      <c r="B68" s="103"/>
      <c r="C68" s="103"/>
      <c r="D68" s="103"/>
      <c r="N68" s="13"/>
      <c r="T68" s="11">
        <f>(1+N68)*Population!D61</f>
        <v>0</v>
      </c>
    </row>
    <row r="69" spans="1:20" ht="15.6" x14ac:dyDescent="0.3">
      <c r="A69" s="102"/>
      <c r="B69" s="103"/>
      <c r="C69" s="103"/>
      <c r="D69" s="103"/>
      <c r="G69" s="70"/>
      <c r="N69" s="13"/>
      <c r="T69" s="11">
        <f>(1+N69)*Population!D62</f>
        <v>0</v>
      </c>
    </row>
    <row r="70" spans="1:20" x14ac:dyDescent="0.25">
      <c r="A70" s="7"/>
      <c r="B70" s="8"/>
      <c r="N70" s="13"/>
      <c r="T70" s="11">
        <f>(1+N70)*Population!D63</f>
        <v>0</v>
      </c>
    </row>
    <row r="71" spans="1:20" x14ac:dyDescent="0.25">
      <c r="A71" s="7"/>
      <c r="B71" s="8"/>
      <c r="N71" s="13"/>
      <c r="T71" s="11">
        <f>(1+N71)*Population!D64</f>
        <v>0</v>
      </c>
    </row>
    <row r="72" spans="1:20" x14ac:dyDescent="0.25">
      <c r="A72" s="7"/>
      <c r="B72" s="8"/>
      <c r="N72" s="13"/>
      <c r="T72" s="11">
        <f>(1+N72)*Population!D65</f>
        <v>0</v>
      </c>
    </row>
    <row r="73" spans="1:20" x14ac:dyDescent="0.25">
      <c r="A73" s="7"/>
      <c r="B73" s="8"/>
      <c r="N73" s="13"/>
      <c r="T73" s="11">
        <f>(1+N73)*Population!D66</f>
        <v>0</v>
      </c>
    </row>
    <row r="74" spans="1:20" x14ac:dyDescent="0.25">
      <c r="A74" s="7"/>
      <c r="B74" s="8"/>
      <c r="N74" s="13"/>
      <c r="T74" s="11">
        <f>(1+N74)*Population!D67</f>
        <v>0</v>
      </c>
    </row>
    <row r="75" spans="1:20" x14ac:dyDescent="0.25">
      <c r="N75" s="13"/>
      <c r="T75" s="11">
        <f>(1+N75)*Population!D68</f>
        <v>0</v>
      </c>
    </row>
  </sheetData>
  <mergeCells count="1">
    <mergeCell ref="A11:M11"/>
  </mergeCells>
  <phoneticPr fontId="0" type="noConversion"/>
  <hyperlinks>
    <hyperlink ref="A2" r:id="rId1" xr:uid="{00000000-0004-0000-0200-000000000000}"/>
  </hyperlinks>
  <pageMargins left="0.75" right="0.75" top="1" bottom="1" header="0.5" footer="0.5"/>
  <pageSetup orientation="portrait" r:id="rId2"/>
  <headerFooter alignWithMargins="0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0"/>
  <sheetViews>
    <sheetView topLeftCell="A31" workbookViewId="0">
      <selection activeCell="E49" sqref="E49"/>
    </sheetView>
  </sheetViews>
  <sheetFormatPr defaultRowHeight="13.2" x14ac:dyDescent="0.25"/>
  <cols>
    <col min="2" max="2" width="18.6640625" style="11" bestFit="1" customWidth="1"/>
    <col min="3" max="3" width="16" customWidth="1"/>
    <col min="4" max="4" width="11" bestFit="1" customWidth="1"/>
    <col min="5" max="5" width="16.44140625" customWidth="1"/>
    <col min="6" max="6" width="14" bestFit="1" customWidth="1"/>
    <col min="10" max="10" width="16.33203125" customWidth="1"/>
  </cols>
  <sheetData>
    <row r="1" spans="1:6" ht="14.4" x14ac:dyDescent="0.3">
      <c r="A1" s="74" t="s">
        <v>23</v>
      </c>
      <c r="B1" s="76"/>
      <c r="C1" s="74"/>
    </row>
    <row r="2" spans="1:6" ht="14.4" x14ac:dyDescent="0.3">
      <c r="A2" s="74" t="s">
        <v>87</v>
      </c>
      <c r="B2" s="76"/>
      <c r="C2" s="74"/>
    </row>
    <row r="3" spans="1:6" ht="14.4" x14ac:dyDescent="0.3">
      <c r="A3" s="76" t="s">
        <v>88</v>
      </c>
      <c r="C3" s="74"/>
    </row>
    <row r="4" spans="1:6" ht="14.4" x14ac:dyDescent="0.3">
      <c r="A4" s="75" t="s">
        <v>0</v>
      </c>
      <c r="B4" s="76" t="s">
        <v>22</v>
      </c>
      <c r="C4" s="74" t="s">
        <v>27</v>
      </c>
    </row>
    <row r="5" spans="1:6" ht="14.4" x14ac:dyDescent="0.3">
      <c r="A5" s="74">
        <v>1974</v>
      </c>
      <c r="B5" s="76"/>
      <c r="C5" s="74"/>
    </row>
    <row r="6" spans="1:6" ht="14.4" x14ac:dyDescent="0.3">
      <c r="A6" s="74">
        <v>1975</v>
      </c>
      <c r="B6" s="76">
        <v>149760911</v>
      </c>
      <c r="C6" s="74"/>
    </row>
    <row r="7" spans="1:6" ht="14.4" x14ac:dyDescent="0.3">
      <c r="A7" s="74">
        <v>1976</v>
      </c>
      <c r="B7" s="76">
        <v>180606151</v>
      </c>
      <c r="C7" s="76">
        <v>388993276</v>
      </c>
      <c r="E7" s="12"/>
    </row>
    <row r="8" spans="1:6" ht="14.4" x14ac:dyDescent="0.3">
      <c r="A8" s="74">
        <v>1977</v>
      </c>
      <c r="B8" s="76">
        <v>198609444</v>
      </c>
      <c r="C8" s="74"/>
      <c r="F8" s="12"/>
    </row>
    <row r="9" spans="1:6" ht="14.4" x14ac:dyDescent="0.3">
      <c r="A9" s="74">
        <v>1978</v>
      </c>
      <c r="B9" s="76">
        <v>220845074</v>
      </c>
      <c r="C9" s="79">
        <f>B9+B10</f>
        <v>553018203</v>
      </c>
      <c r="F9" s="12"/>
    </row>
    <row r="10" spans="1:6" ht="14.4" x14ac:dyDescent="0.3">
      <c r="A10" s="74">
        <v>1979</v>
      </c>
      <c r="B10" s="76">
        <f>90664108+241509021</f>
        <v>332173129</v>
      </c>
      <c r="C10" s="74"/>
    </row>
    <row r="11" spans="1:6" ht="14.4" x14ac:dyDescent="0.3">
      <c r="A11" s="74">
        <v>1980</v>
      </c>
      <c r="B11" s="76">
        <v>354871663</v>
      </c>
      <c r="C11" s="79">
        <f>B11+B12</f>
        <v>751628886</v>
      </c>
    </row>
    <row r="12" spans="1:6" ht="14.4" x14ac:dyDescent="0.3">
      <c r="A12" s="74">
        <v>1981</v>
      </c>
      <c r="B12" s="76">
        <f>49251748+347505475</f>
        <v>396757223</v>
      </c>
      <c r="C12" s="74"/>
    </row>
    <row r="13" spans="1:6" ht="14.4" x14ac:dyDescent="0.3">
      <c r="A13" s="74">
        <v>1982</v>
      </c>
      <c r="B13" s="76">
        <v>378137886</v>
      </c>
      <c r="C13" s="79">
        <f>B13+B14</f>
        <v>820364155</v>
      </c>
    </row>
    <row r="14" spans="1:6" ht="14.4" x14ac:dyDescent="0.3">
      <c r="A14" s="74">
        <v>1983</v>
      </c>
      <c r="B14" s="76">
        <f>19573648+422652621</f>
        <v>442226269</v>
      </c>
      <c r="C14" s="74"/>
    </row>
    <row r="15" spans="1:6" ht="14.4" x14ac:dyDescent="0.3">
      <c r="A15" s="74">
        <v>1984</v>
      </c>
      <c r="B15" s="76">
        <v>404347313</v>
      </c>
      <c r="C15" s="79">
        <f>B15+B16</f>
        <v>826105014</v>
      </c>
    </row>
    <row r="16" spans="1:6" ht="14.4" x14ac:dyDescent="0.3">
      <c r="A16" s="74">
        <v>1985</v>
      </c>
      <c r="B16" s="76">
        <v>421757701</v>
      </c>
      <c r="C16" s="74"/>
    </row>
    <row r="17" spans="1:10" ht="14.4" x14ac:dyDescent="0.3">
      <c r="A17" s="74">
        <v>1986</v>
      </c>
      <c r="B17" s="76">
        <v>476162311</v>
      </c>
      <c r="C17" s="79">
        <f>B17+B18</f>
        <v>1003213421</v>
      </c>
    </row>
    <row r="18" spans="1:10" ht="14.4" x14ac:dyDescent="0.3">
      <c r="A18" s="74">
        <v>1987</v>
      </c>
      <c r="B18" s="76">
        <v>527051110</v>
      </c>
      <c r="C18" s="74"/>
    </row>
    <row r="19" spans="1:10" ht="14.4" x14ac:dyDescent="0.3">
      <c r="A19" s="74">
        <v>1988</v>
      </c>
      <c r="B19" s="76">
        <v>585429866</v>
      </c>
      <c r="C19" s="79">
        <f>B19+B20</f>
        <v>1203713280</v>
      </c>
    </row>
    <row r="20" spans="1:10" ht="14.4" x14ac:dyDescent="0.3">
      <c r="A20" s="74">
        <v>1989</v>
      </c>
      <c r="B20" s="97">
        <v>618283414</v>
      </c>
      <c r="C20" s="74"/>
      <c r="E20" s="95"/>
      <c r="F20" s="96"/>
    </row>
    <row r="21" spans="1:10" ht="14.4" x14ac:dyDescent="0.3">
      <c r="A21" s="74">
        <v>1990</v>
      </c>
      <c r="B21" s="97">
        <v>759149163</v>
      </c>
      <c r="C21" s="79">
        <f>B21+B22</f>
        <v>1572882967</v>
      </c>
      <c r="E21" s="95"/>
      <c r="F21" s="96"/>
    </row>
    <row r="22" spans="1:10" ht="14.4" x14ac:dyDescent="0.3">
      <c r="A22" s="74">
        <v>1991</v>
      </c>
      <c r="B22" s="97">
        <v>813733804</v>
      </c>
      <c r="C22" s="74"/>
      <c r="E22" s="95"/>
      <c r="F22" s="96"/>
    </row>
    <row r="23" spans="1:10" ht="14.4" x14ac:dyDescent="0.3">
      <c r="A23" s="74">
        <v>1992</v>
      </c>
      <c r="B23" s="97">
        <v>988532249</v>
      </c>
      <c r="C23" s="79">
        <f>B23+B24</f>
        <v>1996582365</v>
      </c>
      <c r="E23" s="95"/>
      <c r="F23" s="96"/>
      <c r="J23" s="11"/>
    </row>
    <row r="24" spans="1:10" ht="14.4" x14ac:dyDescent="0.3">
      <c r="A24" s="74">
        <v>1993</v>
      </c>
      <c r="B24" s="97">
        <v>1008050116</v>
      </c>
      <c r="C24" s="74"/>
      <c r="E24" s="95"/>
      <c r="F24" s="96"/>
    </row>
    <row r="25" spans="1:10" ht="14.4" x14ac:dyDescent="0.3">
      <c r="A25" s="74">
        <v>1994</v>
      </c>
      <c r="B25" s="97">
        <v>1023295758</v>
      </c>
      <c r="C25" s="79">
        <f>B25+B26</f>
        <v>2126703943</v>
      </c>
      <c r="E25" s="95"/>
      <c r="F25" s="96"/>
    </row>
    <row r="26" spans="1:10" ht="14.4" x14ac:dyDescent="0.3">
      <c r="A26" s="74">
        <v>1995</v>
      </c>
      <c r="B26" s="97">
        <v>1103408185</v>
      </c>
      <c r="C26" s="74"/>
      <c r="E26" s="95"/>
      <c r="F26" s="96"/>
    </row>
    <row r="27" spans="1:10" ht="14.4" x14ac:dyDescent="0.3">
      <c r="A27" s="74">
        <v>1996</v>
      </c>
      <c r="B27" s="97">
        <v>1173578718</v>
      </c>
      <c r="C27" s="79">
        <f>B27+B28</f>
        <v>2492715422</v>
      </c>
      <c r="E27" s="95"/>
      <c r="F27" s="96"/>
    </row>
    <row r="28" spans="1:10" ht="14.4" x14ac:dyDescent="0.3">
      <c r="A28" s="74">
        <v>1997</v>
      </c>
      <c r="B28" s="97">
        <v>1319136704</v>
      </c>
      <c r="C28" s="74"/>
      <c r="E28" s="95"/>
      <c r="F28" s="96"/>
    </row>
    <row r="29" spans="1:10" ht="14.4" x14ac:dyDescent="0.3">
      <c r="A29" s="74">
        <v>1998</v>
      </c>
      <c r="B29" s="97">
        <v>1425815932</v>
      </c>
      <c r="C29" s="79">
        <f>B29+B30</f>
        <v>2953659473</v>
      </c>
      <c r="E29" s="95"/>
      <c r="F29" s="96"/>
    </row>
    <row r="30" spans="1:10" ht="14.4" x14ac:dyDescent="0.3">
      <c r="A30" s="74">
        <v>1999</v>
      </c>
      <c r="B30" s="97">
        <v>1527843541</v>
      </c>
      <c r="C30" s="74"/>
      <c r="E30" s="95"/>
      <c r="F30" s="96"/>
    </row>
    <row r="31" spans="1:10" ht="14.4" x14ac:dyDescent="0.3">
      <c r="A31" s="74">
        <v>2000</v>
      </c>
      <c r="B31" s="97">
        <v>1567370528</v>
      </c>
      <c r="C31" s="79">
        <f>B31+B32</f>
        <v>3206385429</v>
      </c>
      <c r="E31" s="95"/>
      <c r="F31" s="96"/>
    </row>
    <row r="32" spans="1:10" ht="14.4" x14ac:dyDescent="0.3">
      <c r="A32" s="74">
        <v>2001</v>
      </c>
      <c r="B32" s="97">
        <v>1639014901</v>
      </c>
      <c r="C32" s="74"/>
      <c r="E32" s="95"/>
      <c r="F32" s="96"/>
    </row>
    <row r="33" spans="1:6" ht="14.4" x14ac:dyDescent="0.3">
      <c r="A33" s="74">
        <v>2002</v>
      </c>
      <c r="B33" s="97">
        <v>1826553944</v>
      </c>
      <c r="C33" s="79">
        <f>B33+B34</f>
        <v>3796284440</v>
      </c>
      <c r="E33" s="95"/>
      <c r="F33" s="96"/>
    </row>
    <row r="34" spans="1:6" ht="14.4" x14ac:dyDescent="0.3">
      <c r="A34" s="74">
        <v>2003</v>
      </c>
      <c r="B34" s="97">
        <v>1969730496</v>
      </c>
      <c r="C34" s="74"/>
      <c r="E34" s="95"/>
      <c r="F34" s="96"/>
    </row>
    <row r="35" spans="1:6" ht="14.4" x14ac:dyDescent="0.3">
      <c r="A35" s="74">
        <v>2004</v>
      </c>
      <c r="B35" s="97">
        <v>2303075904</v>
      </c>
      <c r="C35" s="79">
        <f>B35+B36</f>
        <v>4834867448</v>
      </c>
      <c r="E35" s="95"/>
      <c r="F35" s="96"/>
    </row>
    <row r="36" spans="1:6" ht="14.4" x14ac:dyDescent="0.3">
      <c r="A36" s="74">
        <v>2005</v>
      </c>
      <c r="B36" s="97">
        <v>2531791544</v>
      </c>
      <c r="C36" s="74"/>
      <c r="E36" s="95"/>
      <c r="F36" s="96"/>
    </row>
    <row r="37" spans="1:6" ht="14.4" x14ac:dyDescent="0.3">
      <c r="A37" s="74">
        <v>2006</v>
      </c>
      <c r="B37" s="97">
        <v>2773519360</v>
      </c>
      <c r="C37" s="79">
        <f>B37+B38</f>
        <v>5797914444</v>
      </c>
      <c r="E37" s="95"/>
      <c r="F37" s="96"/>
    </row>
    <row r="38" spans="1:6" ht="14.4" x14ac:dyDescent="0.3">
      <c r="A38" s="74">
        <v>2007</v>
      </c>
      <c r="B38" s="97">
        <v>3024395084</v>
      </c>
      <c r="C38" s="74"/>
      <c r="E38" s="95"/>
      <c r="F38" s="96"/>
    </row>
    <row r="39" spans="1:6" ht="14.4" x14ac:dyDescent="0.3">
      <c r="A39" s="74">
        <v>2008</v>
      </c>
      <c r="B39" s="97">
        <v>3266993072</v>
      </c>
      <c r="C39" s="79">
        <f>B39+B40</f>
        <v>6802121408</v>
      </c>
      <c r="E39" s="95"/>
      <c r="F39" s="96"/>
    </row>
    <row r="40" spans="1:6" ht="14.4" x14ac:dyDescent="0.3">
      <c r="A40" s="74">
        <v>2009</v>
      </c>
      <c r="B40" s="97">
        <v>3535128336</v>
      </c>
      <c r="C40" s="74"/>
      <c r="E40" s="95"/>
      <c r="F40" s="96"/>
    </row>
    <row r="41" spans="1:6" ht="14.4" x14ac:dyDescent="0.3">
      <c r="A41" s="74">
        <v>2010</v>
      </c>
      <c r="B41" s="97">
        <v>3211464895</v>
      </c>
      <c r="C41" s="79">
        <f>B41+B42</f>
        <v>6548441906</v>
      </c>
      <c r="E41" s="95"/>
      <c r="F41" s="96"/>
    </row>
    <row r="42" spans="1:6" ht="14.4" x14ac:dyDescent="0.3">
      <c r="A42" s="74">
        <v>2011</v>
      </c>
      <c r="B42" s="97">
        <v>3336977011</v>
      </c>
      <c r="C42" s="74"/>
      <c r="E42" s="95"/>
      <c r="F42" s="96"/>
    </row>
    <row r="43" spans="1:6" ht="14.4" x14ac:dyDescent="0.3">
      <c r="A43" s="74">
        <v>2012</v>
      </c>
      <c r="B43" s="97">
        <v>3104727045</v>
      </c>
      <c r="C43" s="79">
        <f>B43+B44</f>
        <v>6204610073</v>
      </c>
      <c r="E43" s="95"/>
      <c r="F43" s="96"/>
    </row>
    <row r="44" spans="1:6" ht="14.4" x14ac:dyDescent="0.3">
      <c r="A44" s="74">
        <v>2013</v>
      </c>
      <c r="B44" s="97">
        <v>3099883028</v>
      </c>
      <c r="C44" s="74"/>
      <c r="E44" s="95"/>
      <c r="F44" s="96"/>
    </row>
    <row r="45" spans="1:6" ht="14.4" x14ac:dyDescent="0.3">
      <c r="A45" s="74">
        <v>2014</v>
      </c>
      <c r="B45" s="97">
        <v>3277620979</v>
      </c>
      <c r="C45" s="79">
        <f>B45+B46</f>
        <v>6596067221</v>
      </c>
      <c r="E45" s="95"/>
      <c r="F45" s="96"/>
    </row>
    <row r="46" spans="1:6" ht="14.4" x14ac:dyDescent="0.3">
      <c r="A46" s="74">
        <v>2015</v>
      </c>
      <c r="B46" s="97">
        <v>3318446242</v>
      </c>
      <c r="C46" s="74"/>
      <c r="E46" s="95"/>
      <c r="F46" s="96"/>
    </row>
    <row r="47" spans="1:6" ht="14.4" x14ac:dyDescent="0.3">
      <c r="A47" s="74">
        <v>2016</v>
      </c>
      <c r="B47" s="97">
        <v>3558057616</v>
      </c>
      <c r="C47" s="79">
        <f>B47+B48</f>
        <v>7296769113</v>
      </c>
      <c r="E47" s="95"/>
      <c r="F47" s="96"/>
    </row>
    <row r="48" spans="1:6" ht="14.4" x14ac:dyDescent="0.3">
      <c r="A48" s="74">
        <v>2017</v>
      </c>
      <c r="B48" s="97">
        <v>3738711497</v>
      </c>
      <c r="C48" s="74"/>
      <c r="E48" s="95"/>
      <c r="F48" s="96"/>
    </row>
    <row r="49" spans="1:3" ht="14.4" x14ac:dyDescent="0.3">
      <c r="A49" s="74">
        <v>2018</v>
      </c>
      <c r="B49" s="76">
        <v>3983182503</v>
      </c>
      <c r="C49" s="79">
        <f>B49+B50</f>
        <v>8045473776</v>
      </c>
    </row>
    <row r="50" spans="1:3" ht="14.4" x14ac:dyDescent="0.3">
      <c r="A50" s="74">
        <v>2019</v>
      </c>
      <c r="B50" s="76">
        <v>4062291273</v>
      </c>
      <c r="C50" s="74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19"/>
  <sheetViews>
    <sheetView workbookViewId="0">
      <selection activeCell="G10" sqref="G10"/>
    </sheetView>
  </sheetViews>
  <sheetFormatPr defaultColWidth="9.109375" defaultRowHeight="12" x14ac:dyDescent="0.25"/>
  <cols>
    <col min="1" max="1" width="6.109375" style="37" customWidth="1"/>
    <col min="2" max="2" width="55.109375" style="37" customWidth="1"/>
    <col min="3" max="3" width="16.88671875" style="37" bestFit="1" customWidth="1"/>
    <col min="4" max="4" width="14.33203125" style="37" bestFit="1" customWidth="1"/>
    <col min="5" max="8" width="9.109375" style="37"/>
    <col min="9" max="9" width="17.33203125" style="37" bestFit="1" customWidth="1"/>
    <col min="10" max="16384" width="9.109375" style="37"/>
  </cols>
  <sheetData>
    <row r="1" spans="1:3" s="39" customFormat="1" ht="23.4" x14ac:dyDescent="0.45">
      <c r="A1" s="56" t="s">
        <v>80</v>
      </c>
    </row>
    <row r="2" spans="1:3" s="39" customFormat="1" ht="12" customHeight="1" x14ac:dyDescent="0.45"/>
    <row r="3" spans="1:3" ht="15.6" x14ac:dyDescent="0.3">
      <c r="A3" s="40" t="s">
        <v>76</v>
      </c>
      <c r="B3" s="40"/>
      <c r="C3" s="41">
        <v>388993276</v>
      </c>
    </row>
    <row r="4" spans="1:3" ht="15.6" x14ac:dyDescent="0.3">
      <c r="A4" s="40"/>
      <c r="B4" s="40"/>
      <c r="C4" s="40"/>
    </row>
    <row r="5" spans="1:3" s="36" customFormat="1" ht="16.2" thickBot="1" x14ac:dyDescent="0.35">
      <c r="A5" s="52" t="s">
        <v>78</v>
      </c>
      <c r="B5" s="52"/>
      <c r="C5" s="52"/>
    </row>
    <row r="6" spans="1:3" ht="15.6" x14ac:dyDescent="0.3">
      <c r="A6" s="40"/>
      <c r="B6" s="43" t="s">
        <v>71</v>
      </c>
      <c r="C6" s="44">
        <f>Population!B6</f>
        <v>596747</v>
      </c>
    </row>
    <row r="7" spans="1:3" ht="15.6" x14ac:dyDescent="0.3">
      <c r="A7" s="40"/>
      <c r="B7" s="45" t="s">
        <v>81</v>
      </c>
      <c r="C7" s="46">
        <f>Population!B48</f>
        <v>2953373</v>
      </c>
    </row>
    <row r="8" spans="1:3" ht="15.6" x14ac:dyDescent="0.3">
      <c r="A8" s="40"/>
      <c r="B8" s="47" t="s">
        <v>24</v>
      </c>
      <c r="C8" s="55">
        <f>ROUND(C7/C6-1,5)</f>
        <v>3.9491200000000002</v>
      </c>
    </row>
    <row r="9" spans="1:3" ht="15.6" x14ac:dyDescent="0.3">
      <c r="A9" s="40"/>
      <c r="B9" s="47" t="s">
        <v>72</v>
      </c>
      <c r="C9" s="49">
        <f>+C3*(1+C8)</f>
        <v>1925174402.1171203</v>
      </c>
    </row>
    <row r="10" spans="1:3" ht="15.6" x14ac:dyDescent="0.3">
      <c r="A10" s="40"/>
      <c r="B10" s="40"/>
      <c r="C10" s="40"/>
    </row>
    <row r="11" spans="1:3" s="36" customFormat="1" ht="16.2" thickBot="1" x14ac:dyDescent="0.35">
      <c r="A11" s="52" t="s">
        <v>79</v>
      </c>
      <c r="B11" s="52"/>
      <c r="C11" s="52"/>
    </row>
    <row r="12" spans="1:3" ht="15.6" x14ac:dyDescent="0.3">
      <c r="A12" s="40"/>
      <c r="B12" s="40" t="s">
        <v>73</v>
      </c>
      <c r="C12" s="40">
        <f>CPI!H13</f>
        <v>49.4</v>
      </c>
    </row>
    <row r="13" spans="1:3" ht="15.6" x14ac:dyDescent="0.3">
      <c r="A13" s="40"/>
      <c r="B13" s="50" t="s">
        <v>83</v>
      </c>
      <c r="C13" s="51">
        <f>CPI!H55</f>
        <v>240.62799999999999</v>
      </c>
    </row>
    <row r="14" spans="1:3" ht="15.6" x14ac:dyDescent="0.3">
      <c r="A14" s="40"/>
      <c r="B14" s="47" t="s">
        <v>24</v>
      </c>
      <c r="C14" s="55">
        <f>ROUND(+C13/C12-1,5)</f>
        <v>3.8710100000000001</v>
      </c>
    </row>
    <row r="15" spans="1:3" ht="15.6" x14ac:dyDescent="0.3">
      <c r="A15" s="40"/>
      <c r="B15" s="47"/>
      <c r="C15" s="48"/>
    </row>
    <row r="16" spans="1:3" ht="15.6" x14ac:dyDescent="0.3">
      <c r="A16" s="40" t="s">
        <v>74</v>
      </c>
      <c r="B16" s="40"/>
      <c r="C16" s="49">
        <f>+C9*(1+C14)</f>
        <v>9377543764.4565144</v>
      </c>
    </row>
    <row r="17" spans="1:3" ht="16.2" thickBot="1" x14ac:dyDescent="0.35">
      <c r="A17" s="42" t="s">
        <v>82</v>
      </c>
      <c r="B17" s="42"/>
      <c r="C17" s="98">
        <v>8045473776</v>
      </c>
    </row>
    <row r="18" spans="1:3" s="36" customFormat="1" ht="15.6" x14ac:dyDescent="0.3">
      <c r="A18" s="53" t="s">
        <v>75</v>
      </c>
      <c r="B18" s="53"/>
      <c r="C18" s="54">
        <f>C16-C17</f>
        <v>1332069988.4565144</v>
      </c>
    </row>
    <row r="19" spans="1:3" x14ac:dyDescent="0.25">
      <c r="C19" s="38"/>
    </row>
  </sheetData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4:I89"/>
  <sheetViews>
    <sheetView topLeftCell="G22" zoomScaleNormal="100" workbookViewId="0">
      <selection activeCell="M75" sqref="M75"/>
    </sheetView>
  </sheetViews>
  <sheetFormatPr defaultRowHeight="13.2" x14ac:dyDescent="0.25"/>
  <cols>
    <col min="2" max="2" width="14.6640625" customWidth="1"/>
    <col min="3" max="3" width="12.88671875" bestFit="1" customWidth="1"/>
    <col min="4" max="4" width="13.6640625" customWidth="1"/>
    <col min="5" max="5" width="17" customWidth="1"/>
    <col min="7" max="7" width="13.6640625" customWidth="1"/>
    <col min="8" max="8" width="16" customWidth="1"/>
    <col min="9" max="9" width="14.6640625" customWidth="1"/>
  </cols>
  <sheetData>
    <row r="4" spans="1:9" x14ac:dyDescent="0.25">
      <c r="A4" s="100" t="s">
        <v>56</v>
      </c>
      <c r="B4" s="100" t="s">
        <v>55</v>
      </c>
      <c r="C4" s="100" t="str">
        <f>Population!B5</f>
        <v>Population</v>
      </c>
      <c r="D4" s="100" t="str">
        <f>Population!C5</f>
        <v>Percent Change</v>
      </c>
      <c r="E4" s="100" t="str">
        <f>Population!D5</f>
        <v>Base Expenditure</v>
      </c>
      <c r="F4" s="100" t="s">
        <v>54</v>
      </c>
      <c r="G4" s="100" t="str">
        <f>CPI!N12</f>
        <v>Percent Change</v>
      </c>
      <c r="H4" s="100" t="str">
        <f>CPI!T12</f>
        <v>Spending Cap</v>
      </c>
      <c r="I4" s="100" t="s">
        <v>53</v>
      </c>
    </row>
    <row r="5" spans="1:9" x14ac:dyDescent="0.25">
      <c r="A5" t="s">
        <v>28</v>
      </c>
      <c r="B5" s="18">
        <f>Population!A6</f>
        <v>1974</v>
      </c>
      <c r="C5" s="11">
        <f>Population!B6</f>
        <v>596747</v>
      </c>
      <c r="D5" s="15">
        <f>Population!C6</f>
        <v>0</v>
      </c>
      <c r="E5" s="11">
        <f>Population!D6</f>
        <v>388993276</v>
      </c>
      <c r="F5" s="88">
        <f>CPI!H13</f>
        <v>49.4</v>
      </c>
      <c r="G5" s="17">
        <f>CPI!N13</f>
        <v>0</v>
      </c>
      <c r="H5" s="16">
        <f>CPI!T13</f>
        <v>388993276</v>
      </c>
      <c r="I5" s="11">
        <f>Expenditures!C7</f>
        <v>388993276</v>
      </c>
    </row>
    <row r="6" spans="1:9" x14ac:dyDescent="0.25">
      <c r="B6" s="18">
        <f>Population!A7</f>
        <v>1975</v>
      </c>
      <c r="C6" s="11">
        <f>Population!B7</f>
        <v>619847</v>
      </c>
      <c r="D6" s="15">
        <f>Population!C7</f>
        <v>3.8710000000000001E-2</v>
      </c>
      <c r="E6" s="11">
        <f>Population!D7</f>
        <v>404051205.71395999</v>
      </c>
      <c r="F6" s="88">
        <f>CPI!H14</f>
        <v>54.2</v>
      </c>
      <c r="G6" s="17">
        <f>CPI!N14</f>
        <v>9.7170000000000006E-2</v>
      </c>
      <c r="H6" s="16"/>
      <c r="I6" s="11"/>
    </row>
    <row r="7" spans="1:9" x14ac:dyDescent="0.25">
      <c r="A7" t="s">
        <v>29</v>
      </c>
      <c r="B7" s="18">
        <f>Population!A8</f>
        <v>1976</v>
      </c>
      <c r="C7" s="11">
        <f>Population!B8</f>
        <v>646823</v>
      </c>
      <c r="D7" s="35">
        <f>Population!C8</f>
        <v>8.3909999999999998E-2</v>
      </c>
      <c r="E7" s="11">
        <f>Population!D8</f>
        <v>421633701.78915995</v>
      </c>
      <c r="F7" s="88">
        <f>CPI!H15</f>
        <v>57.1</v>
      </c>
      <c r="G7" s="17">
        <f>CPI!N15</f>
        <v>0.15587000000000001</v>
      </c>
      <c r="H7" s="16">
        <f>CPI!T15</f>
        <v>487353746.88703632</v>
      </c>
      <c r="I7" s="11">
        <f>Expenditures!C9</f>
        <v>553018203</v>
      </c>
    </row>
    <row r="8" spans="1:9" x14ac:dyDescent="0.25">
      <c r="B8" s="18">
        <f>Population!A9</f>
        <v>1977</v>
      </c>
      <c r="C8" s="11">
        <f>Population!B9</f>
        <v>678134</v>
      </c>
      <c r="D8" s="35">
        <f>Population!C9</f>
        <v>0.13638</v>
      </c>
      <c r="E8" s="11">
        <f>Population!D9</f>
        <v>442044178.98087996</v>
      </c>
      <c r="F8" s="88">
        <f>CPI!H16</f>
        <v>61</v>
      </c>
      <c r="G8" s="17">
        <f>CPI!N16</f>
        <v>0.23482</v>
      </c>
      <c r="H8" s="16"/>
      <c r="I8" s="11"/>
    </row>
    <row r="9" spans="1:9" x14ac:dyDescent="0.25">
      <c r="A9" t="s">
        <v>30</v>
      </c>
      <c r="B9" s="18">
        <f>Population!A10</f>
        <v>1978</v>
      </c>
      <c r="C9" s="11">
        <f>Population!B10</f>
        <v>719345</v>
      </c>
      <c r="D9" s="35">
        <f>Population!C10</f>
        <v>0.20544000000000001</v>
      </c>
      <c r="E9" s="11">
        <f>Population!D10</f>
        <v>468908054.62144005</v>
      </c>
      <c r="F9" s="88">
        <f>CPI!H17</f>
        <v>65.7</v>
      </c>
      <c r="G9" s="17">
        <f>CPI!N17</f>
        <v>0.32995999999999998</v>
      </c>
      <c r="H9" s="16">
        <f>CPI!T17</f>
        <v>623628956.32433045</v>
      </c>
      <c r="I9" s="11">
        <f>Expenditures!C11</f>
        <v>751628886</v>
      </c>
    </row>
    <row r="10" spans="1:9" x14ac:dyDescent="0.25">
      <c r="B10" s="18">
        <f>Population!A11</f>
        <v>1979</v>
      </c>
      <c r="C10" s="11">
        <f>Population!B11</f>
        <v>765121</v>
      </c>
      <c r="D10" s="35">
        <f>Population!C11</f>
        <v>0.28215000000000001</v>
      </c>
      <c r="E10" s="11">
        <f>Population!D11</f>
        <v>498747728.82340002</v>
      </c>
      <c r="F10" s="88">
        <f>CPI!H18</f>
        <v>73.099999999999994</v>
      </c>
      <c r="G10" s="17">
        <f>CPI!N18</f>
        <v>0.47976000000000002</v>
      </c>
      <c r="H10" s="16"/>
      <c r="I10" s="11"/>
    </row>
    <row r="11" spans="1:9" x14ac:dyDescent="0.25">
      <c r="A11" t="s">
        <v>31</v>
      </c>
      <c r="B11" s="18">
        <f>Population!A12</f>
        <v>1980</v>
      </c>
      <c r="C11" s="11">
        <f>Population!B12</f>
        <v>810502</v>
      </c>
      <c r="D11" s="35">
        <f>Population!C12</f>
        <v>0.35820000000000002</v>
      </c>
      <c r="E11" s="11">
        <f>Population!D12</f>
        <v>528330667.46320003</v>
      </c>
      <c r="F11" s="88">
        <f>CPI!H19</f>
        <v>82.7</v>
      </c>
      <c r="G11" s="17">
        <f>CPI!N19</f>
        <v>0.67408999999999997</v>
      </c>
      <c r="H11" s="16">
        <f>CPI!T19</f>
        <v>884473087.09346855</v>
      </c>
      <c r="I11" s="11">
        <f>Expenditures!C13</f>
        <v>820364155</v>
      </c>
    </row>
    <row r="12" spans="1:9" x14ac:dyDescent="0.25">
      <c r="B12" s="18">
        <f>Population!A13</f>
        <v>1981</v>
      </c>
      <c r="C12" s="11">
        <f>Population!B13</f>
        <v>846220</v>
      </c>
      <c r="D12" s="35">
        <f>Population!C13</f>
        <v>0.41804999999999998</v>
      </c>
      <c r="E12" s="11">
        <f>Population!D13</f>
        <v>551611915.03180003</v>
      </c>
      <c r="F12" s="88">
        <f>CPI!H20</f>
        <v>91.6</v>
      </c>
      <c r="G12" s="17">
        <f>CPI!N20</f>
        <v>0.85424999999999995</v>
      </c>
      <c r="H12" s="16"/>
      <c r="I12" s="11"/>
    </row>
    <row r="13" spans="1:9" x14ac:dyDescent="0.25">
      <c r="A13" t="s">
        <v>32</v>
      </c>
      <c r="B13" s="18">
        <f>Population!A14</f>
        <v>1982</v>
      </c>
      <c r="C13" s="11">
        <f>Population!B14</f>
        <v>870970</v>
      </c>
      <c r="D13" s="35">
        <f>Population!C14</f>
        <v>0.45952999999999999</v>
      </c>
      <c r="E13" s="11">
        <f>Population!D14</f>
        <v>567747356.12028003</v>
      </c>
      <c r="F13" s="88">
        <f>CPI!H21</f>
        <v>97.5</v>
      </c>
      <c r="G13" s="17">
        <f>CPI!N21</f>
        <v>0.97367999999999999</v>
      </c>
      <c r="H13" s="16">
        <f>CPI!T21</f>
        <v>1120551601.8274741</v>
      </c>
      <c r="I13" s="11">
        <f>Expenditures!C15</f>
        <v>826105014</v>
      </c>
    </row>
    <row r="14" spans="1:9" x14ac:dyDescent="0.25">
      <c r="B14" s="18">
        <f>Population!A15</f>
        <v>1983</v>
      </c>
      <c r="C14" s="11">
        <f>Population!B15</f>
        <v>897160</v>
      </c>
      <c r="D14" s="35">
        <f>Population!C15</f>
        <v>0.50341999999999998</v>
      </c>
      <c r="E14" s="11">
        <f>Population!D15</f>
        <v>584820271.00391996</v>
      </c>
      <c r="F14" s="88">
        <f>CPI!H22</f>
        <v>99.9</v>
      </c>
      <c r="G14" s="17">
        <f>CPI!N22</f>
        <v>1.02227</v>
      </c>
      <c r="H14" s="16"/>
      <c r="I14" s="11"/>
    </row>
    <row r="15" spans="1:9" x14ac:dyDescent="0.25">
      <c r="A15" t="s">
        <v>33</v>
      </c>
      <c r="B15" s="18">
        <f>Population!A16</f>
        <v>1984</v>
      </c>
      <c r="C15" s="11">
        <f>Population!B16</f>
        <v>922580</v>
      </c>
      <c r="D15" s="35">
        <f>Population!C16</f>
        <v>0.54601999999999995</v>
      </c>
      <c r="E15" s="11">
        <f>Population!D16</f>
        <v>601391384.56151998</v>
      </c>
      <c r="F15" s="88">
        <f>CPI!H23</f>
        <v>104.1</v>
      </c>
      <c r="G15" s="17">
        <f>CPI!N23</f>
        <v>1.1072900000000001</v>
      </c>
      <c r="H15" s="16">
        <f>CPI!T23</f>
        <v>1267306050.7726455</v>
      </c>
      <c r="I15" s="11">
        <f>Expenditures!C17</f>
        <v>1003213421</v>
      </c>
    </row>
    <row r="16" spans="1:9" x14ac:dyDescent="0.25">
      <c r="B16" s="18">
        <f>Population!A17</f>
        <v>1985</v>
      </c>
      <c r="C16" s="11">
        <f>Population!B17</f>
        <v>955990</v>
      </c>
      <c r="D16" s="35">
        <f>Population!C17</f>
        <v>0.60199999999999998</v>
      </c>
      <c r="E16" s="11">
        <f>Population!D17</f>
        <v>623167228.15199995</v>
      </c>
      <c r="F16" s="88">
        <f>CPI!H24</f>
        <v>107.8</v>
      </c>
      <c r="G16" s="17">
        <f>CPI!N24</f>
        <v>1.1821900000000001</v>
      </c>
      <c r="H16" s="16"/>
      <c r="I16" s="11"/>
    </row>
    <row r="17" spans="1:9" x14ac:dyDescent="0.25">
      <c r="A17" t="s">
        <v>34</v>
      </c>
      <c r="B17" s="18">
        <f>Population!A18</f>
        <v>1986</v>
      </c>
      <c r="C17" s="11">
        <f>Population!B18</f>
        <v>993220</v>
      </c>
      <c r="D17" s="35">
        <f>Population!C18</f>
        <v>0.66439000000000004</v>
      </c>
      <c r="E17" s="11">
        <f>Population!D18</f>
        <v>647436518.64164007</v>
      </c>
      <c r="F17" s="88">
        <f>CPI!H25</f>
        <v>109.5</v>
      </c>
      <c r="G17" s="17">
        <f>CPI!N25</f>
        <v>1.2165999999999999</v>
      </c>
      <c r="H17" s="16">
        <f>CPI!T25</f>
        <v>1435107787.2210591</v>
      </c>
      <c r="I17" s="11">
        <f>Expenditures!C19</f>
        <v>1203713280</v>
      </c>
    </row>
    <row r="18" spans="1:9" x14ac:dyDescent="0.25">
      <c r="B18" s="18">
        <f>Population!A19</f>
        <v>1987</v>
      </c>
      <c r="C18" s="11">
        <f>Population!B19</f>
        <v>1035040</v>
      </c>
      <c r="D18" s="35">
        <f>Population!C19</f>
        <v>0.73446999999999996</v>
      </c>
      <c r="E18" s="11">
        <f>Population!D19</f>
        <v>674697167.42372</v>
      </c>
      <c r="F18" s="88">
        <f>CPI!H26</f>
        <v>113.8</v>
      </c>
      <c r="G18" s="17">
        <f>CPI!N26</f>
        <v>1.3036399999999999</v>
      </c>
      <c r="H18" s="16"/>
      <c r="I18" s="11"/>
    </row>
    <row r="19" spans="1:9" x14ac:dyDescent="0.25">
      <c r="A19" t="s">
        <v>35</v>
      </c>
      <c r="B19" s="18">
        <f>Population!A20</f>
        <v>1988</v>
      </c>
      <c r="C19" s="11">
        <f>Population!B20</f>
        <v>1096130</v>
      </c>
      <c r="D19" s="35">
        <f>Population!C20</f>
        <v>0.83684000000000003</v>
      </c>
      <c r="E19" s="11">
        <f>Population!D20</f>
        <v>714518409.08783996</v>
      </c>
      <c r="F19" s="88">
        <f>CPI!H27</f>
        <v>118.5</v>
      </c>
      <c r="G19" s="17">
        <f>CPI!N27</f>
        <v>1.39879</v>
      </c>
      <c r="H19" s="16">
        <f>CPI!T27</f>
        <v>1713979614.5358195</v>
      </c>
      <c r="I19" s="11">
        <f>Expenditures!C21</f>
        <v>1572882967</v>
      </c>
    </row>
    <row r="20" spans="1:9" x14ac:dyDescent="0.25">
      <c r="B20" s="18">
        <f>Population!A21</f>
        <v>1989</v>
      </c>
      <c r="C20" s="11">
        <f>Population!B21</f>
        <v>1162340</v>
      </c>
      <c r="D20" s="35">
        <f>Population!C21</f>
        <v>0.94779000000000002</v>
      </c>
      <c r="E20" s="11">
        <f>Population!D21</f>
        <v>757677213.06004</v>
      </c>
      <c r="F20" s="88">
        <f>CPI!H28</f>
        <v>124.4</v>
      </c>
      <c r="G20" s="17">
        <f>CPI!N28</f>
        <v>1.5182199999999999</v>
      </c>
      <c r="H20" s="16"/>
      <c r="I20" s="11"/>
    </row>
    <row r="21" spans="1:9" x14ac:dyDescent="0.25">
      <c r="A21" t="s">
        <v>36</v>
      </c>
      <c r="B21" s="18">
        <f>Population!A22</f>
        <v>1990</v>
      </c>
      <c r="C21" s="11">
        <f>Population!B22</f>
        <v>1236130</v>
      </c>
      <c r="D21" s="35">
        <f>Population!C22</f>
        <v>1.07145</v>
      </c>
      <c r="E21" s="11">
        <f>Population!D22</f>
        <v>805780121.57019997</v>
      </c>
      <c r="F21" s="88">
        <f>CPI!H29</f>
        <v>130.4</v>
      </c>
      <c r="G21" s="17">
        <f>CPI!N29</f>
        <v>1.63968</v>
      </c>
      <c r="H21" s="16">
        <f>CPI!T29</f>
        <v>2127001671.3064256</v>
      </c>
      <c r="I21" s="11">
        <f>Expenditures!C23</f>
        <v>1996582365</v>
      </c>
    </row>
    <row r="22" spans="1:9" x14ac:dyDescent="0.25">
      <c r="B22" s="18">
        <f>Population!A23</f>
        <v>1991</v>
      </c>
      <c r="C22" s="11">
        <f>Population!B23</f>
        <v>1318597</v>
      </c>
      <c r="D22" s="35">
        <f>Population!C23</f>
        <v>1.20964</v>
      </c>
      <c r="E22" s="11">
        <f>Population!D23</f>
        <v>859535102.38064015</v>
      </c>
      <c r="F22" s="88">
        <f>CPI!H30</f>
        <v>136.19999999999999</v>
      </c>
      <c r="G22" s="17">
        <f>CPI!N30</f>
        <v>1.75709</v>
      </c>
      <c r="H22" s="16"/>
      <c r="I22" s="11"/>
    </row>
    <row r="23" spans="1:9" x14ac:dyDescent="0.25">
      <c r="A23" t="s">
        <v>37</v>
      </c>
      <c r="B23" s="18">
        <f>Population!A24</f>
        <v>1992</v>
      </c>
      <c r="C23" s="11">
        <f>Population!B24</f>
        <v>1371919</v>
      </c>
      <c r="D23" s="35">
        <f>Population!C24</f>
        <v>1.2989999999999999</v>
      </c>
      <c r="E23" s="11">
        <f>Population!D24</f>
        <v>894295541.52399993</v>
      </c>
      <c r="F23" s="88">
        <f>CPI!H31</f>
        <v>140.5</v>
      </c>
      <c r="G23" s="17">
        <f>CPI!N31</f>
        <v>1.84413</v>
      </c>
      <c r="H23" s="16">
        <f>CPI!T31</f>
        <v>2543492778.5146537</v>
      </c>
      <c r="I23" s="11">
        <f>Expenditures!C25</f>
        <v>2126703943</v>
      </c>
    </row>
    <row r="24" spans="1:9" x14ac:dyDescent="0.25">
      <c r="B24" s="18">
        <f>Population!A25</f>
        <v>1993</v>
      </c>
      <c r="C24" s="11">
        <f>Population!B25</f>
        <v>1431956</v>
      </c>
      <c r="D24" s="35">
        <f>Population!C25</f>
        <v>1.3996</v>
      </c>
      <c r="E24" s="11">
        <f>Population!D25</f>
        <v>933428265.08959997</v>
      </c>
      <c r="F24" s="88">
        <f>CPI!H32</f>
        <v>144.4</v>
      </c>
      <c r="G24" s="17">
        <f>CPI!N32</f>
        <v>1.9230799999999999</v>
      </c>
      <c r="H24" s="16"/>
      <c r="I24" s="11"/>
    </row>
    <row r="25" spans="1:9" x14ac:dyDescent="0.25">
      <c r="A25" t="s">
        <v>38</v>
      </c>
      <c r="B25" s="18">
        <f>Population!A26</f>
        <v>1994</v>
      </c>
      <c r="C25" s="11">
        <f>Population!B26</f>
        <v>1525863</v>
      </c>
      <c r="D25" s="35">
        <f>Population!C26</f>
        <v>1.55697</v>
      </c>
      <c r="E25" s="11">
        <f>Population!D26</f>
        <v>994644136.93371987</v>
      </c>
      <c r="F25" s="88">
        <f>CPI!H33</f>
        <v>148.4</v>
      </c>
      <c r="G25" s="17">
        <f>CPI!N33</f>
        <v>2.0040499999999999</v>
      </c>
      <c r="H25" s="16">
        <f>CPI!T33</f>
        <v>2987960719.5557413</v>
      </c>
      <c r="I25" s="11">
        <f>Expenditures!C27</f>
        <v>2492715422</v>
      </c>
    </row>
    <row r="26" spans="1:9" x14ac:dyDescent="0.25">
      <c r="B26" s="18">
        <f>Population!A27</f>
        <v>1995</v>
      </c>
      <c r="C26" s="11">
        <f>Population!B27</f>
        <v>1611593</v>
      </c>
      <c r="D26" s="35">
        <f>Population!C27</f>
        <v>1.7006300000000001</v>
      </c>
      <c r="E26" s="11">
        <f>Population!D27</f>
        <v>1050526910.9638801</v>
      </c>
      <c r="F26" s="88">
        <f>CPI!H34</f>
        <v>152.5</v>
      </c>
      <c r="G26" s="17">
        <f>CPI!N34</f>
        <v>2.08704</v>
      </c>
      <c r="H26" s="16"/>
      <c r="I26" s="11"/>
    </row>
    <row r="27" spans="1:9" x14ac:dyDescent="0.25">
      <c r="A27" t="s">
        <v>39</v>
      </c>
      <c r="B27" s="18">
        <f>Population!A28</f>
        <v>1996</v>
      </c>
      <c r="C27" s="11">
        <f>Population!B28</f>
        <v>1696405</v>
      </c>
      <c r="D27" s="35">
        <f>Population!C28</f>
        <v>1.8427500000000001</v>
      </c>
      <c r="E27" s="11">
        <f>Population!D28</f>
        <v>1105810635.349</v>
      </c>
      <c r="F27" s="88">
        <f>CPI!H35</f>
        <v>157</v>
      </c>
      <c r="G27" s="17">
        <f>CPI!N35</f>
        <v>2.17814</v>
      </c>
      <c r="H27" s="16">
        <f>CPI!T35</f>
        <v>3514421012.6280708</v>
      </c>
      <c r="I27" s="11">
        <f>Expenditures!C29</f>
        <v>2953659473</v>
      </c>
    </row>
    <row r="28" spans="1:9" x14ac:dyDescent="0.25">
      <c r="B28" s="18">
        <f>Population!A29</f>
        <v>1997</v>
      </c>
      <c r="C28" s="11">
        <f>Population!B29</f>
        <v>1790207</v>
      </c>
      <c r="D28" s="35">
        <f>Population!C29</f>
        <v>1.9999400000000001</v>
      </c>
      <c r="E28" s="11">
        <f>Population!D29</f>
        <v>1166956488.40344</v>
      </c>
      <c r="F28" s="88">
        <f>CPI!H36</f>
        <v>160.5</v>
      </c>
      <c r="G28" s="17">
        <f>CPI!N36</f>
        <v>2.24899</v>
      </c>
      <c r="H28" s="16"/>
      <c r="I28" s="11"/>
    </row>
    <row r="29" spans="1:9" x14ac:dyDescent="0.25">
      <c r="A29" t="s">
        <v>40</v>
      </c>
      <c r="B29" s="18">
        <f>Population!A30</f>
        <v>1998</v>
      </c>
      <c r="C29" s="11">
        <f>Population!B30</f>
        <v>1870881</v>
      </c>
      <c r="D29" s="35">
        <f>Population!C30</f>
        <v>2.1351300000000002</v>
      </c>
      <c r="E29" s="11">
        <f>Population!D30</f>
        <v>1219544489.38588</v>
      </c>
      <c r="F29" s="88">
        <f>CPI!H37</f>
        <v>163.19999999999999</v>
      </c>
      <c r="G29" s="17">
        <f>CPI!N37</f>
        <v>2.3036400000000001</v>
      </c>
      <c r="H29" s="16">
        <f>CPI!T37</f>
        <v>4028935956.9147687</v>
      </c>
      <c r="I29" s="11">
        <f>Expenditures!C31</f>
        <v>3206385429</v>
      </c>
    </row>
    <row r="30" spans="1:9" x14ac:dyDescent="0.25">
      <c r="B30" s="18">
        <f>Population!A31</f>
        <v>1999</v>
      </c>
      <c r="C30" s="11">
        <f>Population!B31</f>
        <v>1946366</v>
      </c>
      <c r="D30" s="35">
        <f>Population!C31</f>
        <v>2.2616299999999998</v>
      </c>
      <c r="E30" s="11">
        <f>Population!D31</f>
        <v>1268752138.79988</v>
      </c>
      <c r="F30" s="88">
        <f>CPI!H38</f>
        <v>166.7</v>
      </c>
      <c r="G30" s="17">
        <f>CPI!N38</f>
        <v>2.3744900000000002</v>
      </c>
      <c r="H30" s="16"/>
      <c r="I30" s="11"/>
    </row>
    <row r="31" spans="1:9" x14ac:dyDescent="0.25">
      <c r="A31" t="s">
        <v>41</v>
      </c>
      <c r="B31" s="18">
        <f>Population!A32</f>
        <v>2000</v>
      </c>
      <c r="C31" s="11">
        <f>Population!B32</f>
        <v>2066831</v>
      </c>
      <c r="D31" s="35">
        <f>Population!C32</f>
        <v>2.4634999999999998</v>
      </c>
      <c r="E31" s="11">
        <f>Population!D32</f>
        <v>1347278211.4259999</v>
      </c>
      <c r="F31" s="88">
        <f>CPI!H39</f>
        <v>172.8</v>
      </c>
      <c r="G31" s="17">
        <f>CPI!N39</f>
        <v>2.4979800000000001</v>
      </c>
      <c r="H31" s="16">
        <f>CPI!T39</f>
        <v>4712752238.0039196</v>
      </c>
      <c r="I31" s="11">
        <f>Expenditures!C33</f>
        <v>3796284440</v>
      </c>
    </row>
    <row r="32" spans="1:9" x14ac:dyDescent="0.25">
      <c r="B32" s="18">
        <f>Population!A33</f>
        <v>2001</v>
      </c>
      <c r="C32" s="11">
        <f>Population!B33</f>
        <v>2132498.3964307783</v>
      </c>
      <c r="D32" s="35">
        <f>Population!C33</f>
        <v>2.5735399999999999</v>
      </c>
      <c r="E32" s="11">
        <f>Population!D33</f>
        <v>1390083031.51704</v>
      </c>
      <c r="F32" s="88">
        <f>CPI!H40</f>
        <v>177.5</v>
      </c>
      <c r="G32" s="17">
        <f>CPI!N40</f>
        <v>2.5931199999999999</v>
      </c>
      <c r="H32" s="16"/>
      <c r="I32" s="11"/>
    </row>
    <row r="33" spans="1:9" x14ac:dyDescent="0.25">
      <c r="A33" t="s">
        <v>42</v>
      </c>
      <c r="B33" s="18">
        <f>Population!A34</f>
        <v>2002</v>
      </c>
      <c r="C33" s="11">
        <f>Population!B34</f>
        <v>2206022.0767424977</v>
      </c>
      <c r="D33" s="35">
        <f>Population!C34</f>
        <v>2.6967500000000002</v>
      </c>
      <c r="E33" s="11">
        <f>Population!D34</f>
        <v>1438010893.053</v>
      </c>
      <c r="F33" s="88">
        <f>CPI!H41</f>
        <v>180.1</v>
      </c>
      <c r="G33" s="17">
        <f>CPI!N41</f>
        <v>2.64575</v>
      </c>
      <c r="H33" s="16">
        <f>CPI!T41</f>
        <v>5242628213.3479748</v>
      </c>
      <c r="I33" s="11">
        <f>Expenditures!C35</f>
        <v>4834867448</v>
      </c>
    </row>
    <row r="34" spans="1:9" x14ac:dyDescent="0.25">
      <c r="B34" s="18">
        <f>Population!A35</f>
        <v>2003</v>
      </c>
      <c r="C34" s="11">
        <f>Population!B35</f>
        <v>2296566.0437155832</v>
      </c>
      <c r="D34" s="35">
        <f>Population!C35</f>
        <v>2.8484799999999999</v>
      </c>
      <c r="E34" s="11">
        <f>Population!D35</f>
        <v>1497032842.8204799</v>
      </c>
      <c r="F34" s="88">
        <f>CPI!H42</f>
        <v>183.9</v>
      </c>
      <c r="G34" s="17">
        <f>CPI!N42</f>
        <v>2.7226699999999999</v>
      </c>
      <c r="H34" s="16"/>
      <c r="I34" s="11"/>
    </row>
    <row r="35" spans="1:9" s="1" customFormat="1" x14ac:dyDescent="0.25">
      <c r="A35" s="89" t="s">
        <v>43</v>
      </c>
      <c r="B35" s="18">
        <f>Population!A36</f>
        <v>2004</v>
      </c>
      <c r="C35" s="90">
        <f>Population!B36</f>
        <v>2410768</v>
      </c>
      <c r="D35" s="91">
        <f>Population!C36</f>
        <v>3.0398499999999999</v>
      </c>
      <c r="E35" s="90">
        <f>Population!D36</f>
        <v>1571474486.0485997</v>
      </c>
      <c r="F35" s="92">
        <f>CPI!H43</f>
        <v>189.4</v>
      </c>
      <c r="G35" s="17">
        <f>CPI!N43</f>
        <v>2.8340100000000001</v>
      </c>
      <c r="H35" s="16">
        <f>CPI!T43</f>
        <v>6025048894.2551918</v>
      </c>
      <c r="I35" s="90">
        <f>Expenditures!C37</f>
        <v>5797914444</v>
      </c>
    </row>
    <row r="36" spans="1:9" x14ac:dyDescent="0.25">
      <c r="B36" s="18">
        <f>Population!A37</f>
        <v>2005</v>
      </c>
      <c r="C36" s="11">
        <f>Population!B37</f>
        <v>2518869</v>
      </c>
      <c r="D36" s="35">
        <f>Population!C37</f>
        <v>3.2210000000000001</v>
      </c>
      <c r="E36" s="11">
        <f>Population!D37</f>
        <v>1641940617.9960001</v>
      </c>
      <c r="F36" s="88">
        <f>CPI!H44</f>
        <v>195.4</v>
      </c>
      <c r="G36" s="17">
        <f>CPI!N44</f>
        <v>2.95547</v>
      </c>
      <c r="H36" s="16"/>
      <c r="I36" s="11"/>
    </row>
    <row r="37" spans="1:9" x14ac:dyDescent="0.25">
      <c r="A37" t="s">
        <v>44</v>
      </c>
      <c r="B37" s="18">
        <f>Population!A38</f>
        <v>2006</v>
      </c>
      <c r="C37" s="11">
        <f>Population!B38</f>
        <v>2623050</v>
      </c>
      <c r="D37" s="35">
        <f>Population!C38</f>
        <v>3.3955799999999998</v>
      </c>
      <c r="E37" s="11">
        <f>Population!D38</f>
        <v>1709851064.12008</v>
      </c>
      <c r="F37" s="88">
        <f>CPI!H45</f>
        <v>203.5</v>
      </c>
      <c r="G37" s="17">
        <f>CPI!N45</f>
        <v>3.1194299999999999</v>
      </c>
      <c r="H37" s="16">
        <f>CPI!T45</f>
        <v>7043611769.0681801</v>
      </c>
      <c r="I37" s="11">
        <f>Expenditures!C39</f>
        <v>6802121408</v>
      </c>
    </row>
    <row r="38" spans="1:9" x14ac:dyDescent="0.25">
      <c r="B38" s="18">
        <f>Population!A39</f>
        <v>2007</v>
      </c>
      <c r="C38" s="11">
        <f>Population!B39</f>
        <v>2718336.5418321351</v>
      </c>
      <c r="D38" s="35">
        <f>Population!C39</f>
        <v>3.5552600000000001</v>
      </c>
      <c r="E38" s="11">
        <f>Population!D39</f>
        <v>1771965510.4317603</v>
      </c>
      <c r="F38" s="88">
        <f>CPI!H46</f>
        <v>208.29900000000001</v>
      </c>
      <c r="G38" s="17">
        <f>CPI!N46</f>
        <v>3.21658</v>
      </c>
      <c r="H38" s="16"/>
      <c r="I38" s="11"/>
    </row>
    <row r="39" spans="1:9" x14ac:dyDescent="0.25">
      <c r="A39" t="s">
        <v>45</v>
      </c>
      <c r="B39" s="18">
        <f>Population!A40</f>
        <v>2008</v>
      </c>
      <c r="C39" s="11">
        <f>Population!B40</f>
        <v>2738733</v>
      </c>
      <c r="D39" s="35">
        <f>Population!C40</f>
        <v>3.5894400000000002</v>
      </c>
      <c r="E39" s="11">
        <f>Population!D40</f>
        <v>1785261300.6054399</v>
      </c>
      <c r="F39" s="88">
        <f>CPI!H47</f>
        <v>219.964</v>
      </c>
      <c r="G39" s="17">
        <f>CPI!N47</f>
        <v>3.4527100000000002</v>
      </c>
      <c r="H39" s="16">
        <f>CPI!T47</f>
        <v>7949250845.8188477</v>
      </c>
      <c r="I39" s="11">
        <f>Expenditures!C41</f>
        <v>6548441906</v>
      </c>
    </row>
    <row r="40" spans="1:9" x14ac:dyDescent="0.25">
      <c r="B40" s="18">
        <f>Population!A41</f>
        <v>2009</v>
      </c>
      <c r="C40" s="11">
        <f>Population!B41</f>
        <v>2711206</v>
      </c>
      <c r="D40" s="35">
        <f>Population!C41</f>
        <v>3.54331</v>
      </c>
      <c r="E40" s="11">
        <f>Population!D41</f>
        <v>1767317040.78356</v>
      </c>
      <c r="F40" s="88">
        <f>CPI!H48</f>
        <v>215.351</v>
      </c>
      <c r="G40" s="17">
        <f>CPI!N48</f>
        <v>3.3593299999999999</v>
      </c>
      <c r="H40" s="16"/>
      <c r="I40" s="11"/>
    </row>
    <row r="41" spans="1:9" x14ac:dyDescent="0.25">
      <c r="A41" t="s">
        <v>46</v>
      </c>
      <c r="B41" s="18">
        <f>Population!A42</f>
        <v>2010</v>
      </c>
      <c r="C41" s="11">
        <f>Population!B42</f>
        <v>2724634</v>
      </c>
      <c r="D41" s="35">
        <f>Population!C42</f>
        <v>3.5658099999999999</v>
      </c>
      <c r="E41" s="11">
        <f>Population!D42</f>
        <v>1776069389.4935601</v>
      </c>
      <c r="F41" s="88">
        <f>CPI!H49</f>
        <v>218.011</v>
      </c>
      <c r="G41" s="17">
        <f>CPI!N49</f>
        <v>3.4131800000000001</v>
      </c>
      <c r="H41" s="16">
        <f>CPI!T49</f>
        <v>7838113908.3251905</v>
      </c>
      <c r="I41" s="11">
        <f>Expenditures!C43</f>
        <v>6204610073</v>
      </c>
    </row>
    <row r="42" spans="1:9" x14ac:dyDescent="0.25">
      <c r="B42" s="18">
        <f>Population!A43</f>
        <v>2011</v>
      </c>
      <c r="C42" s="11">
        <f>Population!B43</f>
        <v>2721794</v>
      </c>
      <c r="D42" s="35">
        <f>Population!C43</f>
        <v>3.5610499999999998</v>
      </c>
      <c r="E42" s="11">
        <f>Population!D43</f>
        <v>1774217781.4998</v>
      </c>
      <c r="F42" s="88">
        <f>CPI!H50</f>
        <v>225.922</v>
      </c>
      <c r="G42" s="17">
        <f>CPI!N50</f>
        <v>3.5733199999999998</v>
      </c>
      <c r="H42" s="16"/>
      <c r="I42" s="11"/>
    </row>
    <row r="43" spans="1:9" x14ac:dyDescent="0.25">
      <c r="A43" t="s">
        <v>47</v>
      </c>
      <c r="B43" s="18">
        <f>Population!A44</f>
        <v>2012</v>
      </c>
      <c r="C43" s="11">
        <f>Population!B44</f>
        <v>2750217</v>
      </c>
      <c r="D43" s="35">
        <f>Population!C44</f>
        <v>3.6086800000000001</v>
      </c>
      <c r="E43" s="11">
        <f>Population!D44</f>
        <v>1792745531.2356799</v>
      </c>
      <c r="F43" s="88">
        <f>CPI!H51</f>
        <v>229.10400000000001</v>
      </c>
      <c r="G43" s="17">
        <f>CPI!N51</f>
        <v>3.6377299999999999</v>
      </c>
      <c r="H43" s="16">
        <f>CPI!T51</f>
        <v>8314269732.5776482</v>
      </c>
      <c r="I43" s="11">
        <f>Expenditures!C45</f>
        <v>6596067221</v>
      </c>
    </row>
    <row r="44" spans="1:9" x14ac:dyDescent="0.25">
      <c r="B44" s="18">
        <f>Population!A45</f>
        <v>2013</v>
      </c>
      <c r="C44" s="11">
        <f>Population!B45</f>
        <v>2800967</v>
      </c>
      <c r="D44" s="35">
        <f>Population!C45</f>
        <v>3.69373</v>
      </c>
      <c r="E44" s="11">
        <f>Population!D45</f>
        <v>1825829409.3594801</v>
      </c>
      <c r="F44" s="88">
        <f>CPI!H52</f>
        <v>233.596</v>
      </c>
      <c r="G44" s="17">
        <f>CPI!N52</f>
        <v>3.7286600000000001</v>
      </c>
      <c r="H44" s="16"/>
      <c r="I44" s="11"/>
    </row>
    <row r="45" spans="1:9" x14ac:dyDescent="0.25">
      <c r="A45" t="s">
        <v>48</v>
      </c>
      <c r="B45" s="18">
        <f>Population!A46</f>
        <v>2014</v>
      </c>
      <c r="C45" s="11">
        <f>Population!B46</f>
        <v>2843301</v>
      </c>
      <c r="D45" s="35">
        <f>Population!C46</f>
        <v>3.7646700000000002</v>
      </c>
      <c r="E45" s="11">
        <f>Population!D46</f>
        <v>1853424592.3589203</v>
      </c>
      <c r="F45" s="88">
        <f>CPI!H53</f>
        <v>238.25</v>
      </c>
      <c r="G45" s="17">
        <f>CPI!N53</f>
        <v>3.82287</v>
      </c>
      <c r="H45" s="16">
        <f>CPI!T53</f>
        <v>8938825863.7500668</v>
      </c>
      <c r="I45" s="11">
        <f>Expenditures!C47</f>
        <v>7296769113</v>
      </c>
    </row>
    <row r="46" spans="1:9" x14ac:dyDescent="0.25">
      <c r="B46" s="18">
        <f>Population!A47</f>
        <v>2015</v>
      </c>
      <c r="C46" s="11">
        <f>Population!B47</f>
        <v>2897584</v>
      </c>
      <c r="D46" s="35">
        <f>Population!C47</f>
        <v>3.8556300000000001</v>
      </c>
      <c r="E46" s="11">
        <f>Population!D47</f>
        <v>1888807420.7438798</v>
      </c>
      <c r="F46" s="88">
        <f>CPI!H54</f>
        <v>238.654</v>
      </c>
      <c r="G46" s="17">
        <f>CPI!N54</f>
        <v>3.8310499999999998</v>
      </c>
      <c r="H46" s="16"/>
      <c r="I46" s="11"/>
    </row>
    <row r="47" spans="1:9" x14ac:dyDescent="0.25">
      <c r="A47" t="s">
        <v>49</v>
      </c>
      <c r="B47" s="18">
        <f>Population!A48</f>
        <v>2016</v>
      </c>
      <c r="C47" s="11">
        <f>Population!B48</f>
        <v>2953373</v>
      </c>
      <c r="D47" s="35">
        <f>Population!C48</f>
        <v>3.9491200000000002</v>
      </c>
      <c r="E47" s="11">
        <f>Population!D48</f>
        <v>1925174402.1171203</v>
      </c>
      <c r="F47" s="88">
        <f>CPI!H55</f>
        <v>240.62799999999999</v>
      </c>
      <c r="G47" s="17">
        <f>CPI!N55</f>
        <v>3.8710100000000001</v>
      </c>
      <c r="H47" s="16">
        <f>CPI!T55</f>
        <v>9377543764.4565144</v>
      </c>
      <c r="I47" s="11">
        <f>Expenditures!C49</f>
        <v>8045473776</v>
      </c>
    </row>
    <row r="48" spans="1:9" x14ac:dyDescent="0.25">
      <c r="B48" s="18">
        <f>Population!A49</f>
        <v>2017</v>
      </c>
      <c r="C48" s="11">
        <f>Population!B49</f>
        <v>0</v>
      </c>
      <c r="D48" s="35">
        <f>Population!C49</f>
        <v>-1</v>
      </c>
      <c r="E48" s="11">
        <f>Population!D49</f>
        <v>0</v>
      </c>
      <c r="F48" s="88">
        <f>CPI!H56</f>
        <v>0</v>
      </c>
      <c r="G48" s="17">
        <f>CPI!N56</f>
        <v>0</v>
      </c>
      <c r="H48" s="16"/>
      <c r="I48" s="11"/>
    </row>
    <row r="49" spans="1:9" x14ac:dyDescent="0.25">
      <c r="A49" t="s">
        <v>50</v>
      </c>
      <c r="B49" s="18">
        <f>Population!A50</f>
        <v>2018</v>
      </c>
      <c r="C49" s="11">
        <f>Population!B50</f>
        <v>0</v>
      </c>
      <c r="D49" s="35">
        <f>Population!C50</f>
        <v>-1</v>
      </c>
      <c r="E49" s="11">
        <f>Population!D50</f>
        <v>0</v>
      </c>
      <c r="F49" s="88">
        <f>CPI!H57</f>
        <v>0</v>
      </c>
      <c r="G49" s="17">
        <f>CPI!N57</f>
        <v>0</v>
      </c>
      <c r="H49" s="16">
        <f>CPI!T57</f>
        <v>0</v>
      </c>
      <c r="I49" s="11">
        <f>Expenditures!C51</f>
        <v>0</v>
      </c>
    </row>
    <row r="50" spans="1:9" x14ac:dyDescent="0.25">
      <c r="B50" s="18">
        <f>Population!A51</f>
        <v>2019</v>
      </c>
      <c r="C50" s="11">
        <f>Population!B51</f>
        <v>0</v>
      </c>
      <c r="D50" s="35">
        <f>Population!C51</f>
        <v>-1</v>
      </c>
      <c r="E50" s="11">
        <f>Population!D51</f>
        <v>0</v>
      </c>
      <c r="F50" s="88">
        <f>CPI!H58</f>
        <v>0</v>
      </c>
      <c r="G50" s="17">
        <f>CPI!N58</f>
        <v>0</v>
      </c>
      <c r="H50" s="16"/>
      <c r="I50" s="11"/>
    </row>
    <row r="51" spans="1:9" x14ac:dyDescent="0.25">
      <c r="A51" t="s">
        <v>51</v>
      </c>
      <c r="B51" s="18">
        <f>Population!A52</f>
        <v>2020</v>
      </c>
      <c r="C51" s="11">
        <f>Population!B52</f>
        <v>0</v>
      </c>
      <c r="D51" s="35">
        <f>Population!C52</f>
        <v>-1</v>
      </c>
      <c r="E51" s="11">
        <f>Population!D52</f>
        <v>0</v>
      </c>
      <c r="F51" s="88">
        <f>CPI!H59</f>
        <v>0</v>
      </c>
      <c r="G51" s="17">
        <f>CPI!N59</f>
        <v>0</v>
      </c>
      <c r="H51" s="16">
        <f>CPI!T59</f>
        <v>0</v>
      </c>
      <c r="I51" s="11">
        <f>Expenditures!C53</f>
        <v>0</v>
      </c>
    </row>
    <row r="52" spans="1:9" x14ac:dyDescent="0.25">
      <c r="B52" s="18">
        <f>Population!A53</f>
        <v>2021</v>
      </c>
      <c r="C52" s="11">
        <f>Population!B53</f>
        <v>0</v>
      </c>
      <c r="D52" s="35">
        <f>Population!C53</f>
        <v>-1</v>
      </c>
      <c r="E52" s="11">
        <f>Population!D53</f>
        <v>0</v>
      </c>
      <c r="F52" s="88">
        <f>CPI!H60</f>
        <v>0</v>
      </c>
      <c r="G52" s="17">
        <f>CPI!N60</f>
        <v>0</v>
      </c>
      <c r="H52" s="16"/>
      <c r="I52" s="11"/>
    </row>
    <row r="53" spans="1:9" x14ac:dyDescent="0.25">
      <c r="A53" t="s">
        <v>52</v>
      </c>
      <c r="B53" s="18">
        <f>Population!A54</f>
        <v>2022</v>
      </c>
      <c r="C53" s="11">
        <f>Population!B54</f>
        <v>0</v>
      </c>
      <c r="D53" s="35">
        <f>Population!C54</f>
        <v>-1</v>
      </c>
      <c r="E53" s="11">
        <f>Population!D54</f>
        <v>0</v>
      </c>
      <c r="F53" s="88">
        <f>CPI!H61</f>
        <v>0</v>
      </c>
      <c r="G53" s="17">
        <f>CPI!N61</f>
        <v>0</v>
      </c>
      <c r="H53" s="16">
        <f>CPI!T61</f>
        <v>0</v>
      </c>
      <c r="I53" s="11">
        <f>Expenditures!C55</f>
        <v>0</v>
      </c>
    </row>
    <row r="54" spans="1:9" x14ac:dyDescent="0.25">
      <c r="B54" s="18">
        <f>Population!A55</f>
        <v>2023</v>
      </c>
      <c r="C54" s="11">
        <f>Population!B55</f>
        <v>0</v>
      </c>
      <c r="D54" s="35">
        <f>Population!C55</f>
        <v>-1</v>
      </c>
      <c r="E54" s="11">
        <f>Population!D55</f>
        <v>0</v>
      </c>
      <c r="F54" s="88">
        <f>CPI!H62</f>
        <v>0</v>
      </c>
      <c r="G54" s="17">
        <f>CPI!N62</f>
        <v>0</v>
      </c>
      <c r="H54" s="16"/>
    </row>
    <row r="55" spans="1:9" x14ac:dyDescent="0.25">
      <c r="A55" t="s">
        <v>57</v>
      </c>
      <c r="B55" s="18">
        <f>Population!A56</f>
        <v>2024</v>
      </c>
      <c r="C55" s="11">
        <f>Population!B56</f>
        <v>0</v>
      </c>
      <c r="D55" s="35">
        <f>Population!C56</f>
        <v>-1</v>
      </c>
      <c r="E55" s="11">
        <f>Population!D56</f>
        <v>0</v>
      </c>
      <c r="F55" s="88">
        <f>CPI!H63</f>
        <v>0</v>
      </c>
      <c r="G55" s="17">
        <f>CPI!N63</f>
        <v>0</v>
      </c>
      <c r="H55" s="16">
        <f>CPI!T63</f>
        <v>0</v>
      </c>
      <c r="I55" s="11">
        <f>Expenditures!C57</f>
        <v>0</v>
      </c>
    </row>
    <row r="56" spans="1:9" x14ac:dyDescent="0.25">
      <c r="B56" s="18">
        <f>Population!A57</f>
        <v>2025</v>
      </c>
      <c r="C56" s="11">
        <f>Population!B57</f>
        <v>0</v>
      </c>
      <c r="D56" s="35">
        <f>Population!C57</f>
        <v>-1</v>
      </c>
      <c r="E56" s="11">
        <f>Population!D57</f>
        <v>0</v>
      </c>
      <c r="F56" s="88">
        <f>CPI!H64</f>
        <v>0</v>
      </c>
      <c r="G56" s="17">
        <f>CPI!N64</f>
        <v>0</v>
      </c>
      <c r="H56" s="16"/>
    </row>
    <row r="57" spans="1:9" x14ac:dyDescent="0.25">
      <c r="A57" t="s">
        <v>58</v>
      </c>
      <c r="B57" s="18">
        <f>Population!A58</f>
        <v>2026</v>
      </c>
      <c r="C57" s="11">
        <f>Population!B58</f>
        <v>0</v>
      </c>
      <c r="D57" s="35">
        <f>Population!C58</f>
        <v>-1</v>
      </c>
      <c r="E57" s="11">
        <f>Population!D58</f>
        <v>0</v>
      </c>
      <c r="F57" s="88">
        <f>CPI!H65</f>
        <v>0</v>
      </c>
      <c r="G57" s="17">
        <f>CPI!N65</f>
        <v>0</v>
      </c>
      <c r="H57" s="16">
        <f>CPI!T65</f>
        <v>0</v>
      </c>
      <c r="I57" s="11">
        <f>Expenditures!C59</f>
        <v>0</v>
      </c>
    </row>
    <row r="60" spans="1:9" x14ac:dyDescent="0.25">
      <c r="C60" s="33"/>
    </row>
    <row r="62" spans="1:9" x14ac:dyDescent="0.25">
      <c r="A62" t="s">
        <v>56</v>
      </c>
      <c r="B62" t="s">
        <v>55</v>
      </c>
      <c r="C62" t="s">
        <v>1</v>
      </c>
      <c r="D62" t="s">
        <v>24</v>
      </c>
      <c r="E62" t="s">
        <v>25</v>
      </c>
      <c r="F62" t="s">
        <v>54</v>
      </c>
      <c r="G62" t="s">
        <v>24</v>
      </c>
      <c r="H62" t="s">
        <v>26</v>
      </c>
      <c r="I62" t="s">
        <v>53</v>
      </c>
    </row>
    <row r="63" spans="1:9" x14ac:dyDescent="0.25">
      <c r="A63" t="s">
        <v>113</v>
      </c>
      <c r="B63" s="18">
        <f>B5</f>
        <v>1974</v>
      </c>
      <c r="C63" s="93">
        <f>C5</f>
        <v>596747</v>
      </c>
      <c r="D63" s="35">
        <f>(C63-C$63)/C$63</f>
        <v>0</v>
      </c>
      <c r="E63" s="12">
        <f>E5</f>
        <v>388993276</v>
      </c>
      <c r="F63" s="32">
        <f>F5</f>
        <v>49.4</v>
      </c>
      <c r="G63" s="34">
        <f>(F63-F$63)/F$63</f>
        <v>0</v>
      </c>
      <c r="H63" s="12">
        <f>H5</f>
        <v>388993276</v>
      </c>
      <c r="I63" s="12">
        <f>I5</f>
        <v>388993276</v>
      </c>
    </row>
    <row r="64" spans="1:9" x14ac:dyDescent="0.25">
      <c r="A64" t="s">
        <v>114</v>
      </c>
      <c r="B64" s="18">
        <f>B7</f>
        <v>1976</v>
      </c>
      <c r="C64" s="93">
        <f>C7</f>
        <v>646823</v>
      </c>
      <c r="D64" s="35">
        <f t="shared" ref="D64:D89" si="0">(C64-C$63)/C$63</f>
        <v>8.3914958935696365E-2</v>
      </c>
      <c r="E64" s="12">
        <f>E7</f>
        <v>421633701.78915995</v>
      </c>
      <c r="F64" s="32">
        <f>F7</f>
        <v>57.1</v>
      </c>
      <c r="G64" s="34">
        <f t="shared" ref="G64:G89" si="1">(F64-F$63)/F$63</f>
        <v>0.15587044534412961</v>
      </c>
      <c r="H64" s="12">
        <f>H7</f>
        <v>487353746.88703632</v>
      </c>
      <c r="I64" s="12">
        <f>I7</f>
        <v>553018203</v>
      </c>
    </row>
    <row r="65" spans="1:9" x14ac:dyDescent="0.25">
      <c r="A65" t="s">
        <v>115</v>
      </c>
      <c r="B65" s="18">
        <f>B9</f>
        <v>1978</v>
      </c>
      <c r="C65" s="93">
        <f>C9</f>
        <v>719345</v>
      </c>
      <c r="D65" s="35">
        <f t="shared" si="0"/>
        <v>0.20544384806291444</v>
      </c>
      <c r="E65" s="12">
        <f>E9</f>
        <v>468908054.62144005</v>
      </c>
      <c r="F65" s="32">
        <f>F9</f>
        <v>65.7</v>
      </c>
      <c r="G65" s="34">
        <f t="shared" si="1"/>
        <v>0.3299595141700406</v>
      </c>
      <c r="H65" s="12">
        <f>H9</f>
        <v>623628956.32433045</v>
      </c>
      <c r="I65" s="12">
        <f>I9</f>
        <v>751628886</v>
      </c>
    </row>
    <row r="66" spans="1:9" x14ac:dyDescent="0.25">
      <c r="A66" t="s">
        <v>89</v>
      </c>
      <c r="B66" s="18">
        <f>B11</f>
        <v>1980</v>
      </c>
      <c r="C66" s="93">
        <f>C11</f>
        <v>810502</v>
      </c>
      <c r="D66" s="35">
        <f t="shared" si="0"/>
        <v>0.35820037637390723</v>
      </c>
      <c r="E66" s="12">
        <f>E11</f>
        <v>528330667.46320003</v>
      </c>
      <c r="F66" s="32">
        <f>F11</f>
        <v>82.7</v>
      </c>
      <c r="G66" s="34">
        <f t="shared" si="1"/>
        <v>0.67408906882591102</v>
      </c>
      <c r="H66" s="12">
        <f>H11</f>
        <v>884473087.09346855</v>
      </c>
      <c r="I66" s="12">
        <f>I11</f>
        <v>820364155</v>
      </c>
    </row>
    <row r="67" spans="1:9" x14ac:dyDescent="0.25">
      <c r="A67" t="s">
        <v>90</v>
      </c>
      <c r="B67" s="18">
        <f>B13</f>
        <v>1982</v>
      </c>
      <c r="C67" s="93">
        <f>C13</f>
        <v>870970</v>
      </c>
      <c r="D67" s="35">
        <f t="shared" si="0"/>
        <v>0.45952975046376437</v>
      </c>
      <c r="E67" s="12">
        <f>E13</f>
        <v>567747356.12028003</v>
      </c>
      <c r="F67" s="32">
        <f>F13</f>
        <v>97.5</v>
      </c>
      <c r="G67" s="34">
        <f t="shared" si="1"/>
        <v>0.97368421052631582</v>
      </c>
      <c r="H67" s="12">
        <f>H13</f>
        <v>1120551601.8274741</v>
      </c>
      <c r="I67" s="12">
        <f>I13</f>
        <v>826105014</v>
      </c>
    </row>
    <row r="68" spans="1:9" x14ac:dyDescent="0.25">
      <c r="A68" t="s">
        <v>91</v>
      </c>
      <c r="B68" s="18">
        <f>B15</f>
        <v>1984</v>
      </c>
      <c r="C68" s="93">
        <f>C15</f>
        <v>922580</v>
      </c>
      <c r="D68" s="35">
        <f t="shared" si="0"/>
        <v>0.54601531302210149</v>
      </c>
      <c r="E68" s="12">
        <f>E15</f>
        <v>601391384.56151998</v>
      </c>
      <c r="F68" s="32">
        <f>F15</f>
        <v>104.1</v>
      </c>
      <c r="G68" s="34">
        <f t="shared" si="1"/>
        <v>1.1072874493927125</v>
      </c>
      <c r="H68" s="12">
        <f>H15</f>
        <v>1267306050.7726455</v>
      </c>
      <c r="I68" s="12">
        <f>I15</f>
        <v>1003213421</v>
      </c>
    </row>
    <row r="69" spans="1:9" x14ac:dyDescent="0.25">
      <c r="A69" t="s">
        <v>92</v>
      </c>
      <c r="B69" s="18">
        <f>B17</f>
        <v>1986</v>
      </c>
      <c r="C69" s="93">
        <f>C17</f>
        <v>993220</v>
      </c>
      <c r="D69" s="35">
        <f t="shared" si="0"/>
        <v>0.66439043681828314</v>
      </c>
      <c r="E69" s="12">
        <f>E17</f>
        <v>647436518.64164007</v>
      </c>
      <c r="F69" s="32">
        <f>F17</f>
        <v>109.5</v>
      </c>
      <c r="G69" s="34">
        <f t="shared" si="1"/>
        <v>1.2165991902834008</v>
      </c>
      <c r="H69" s="12">
        <f>H17</f>
        <v>1435107787.2210591</v>
      </c>
      <c r="I69" s="12">
        <f>I17</f>
        <v>1203713280</v>
      </c>
    </row>
    <row r="70" spans="1:9" x14ac:dyDescent="0.25">
      <c r="A70" t="s">
        <v>93</v>
      </c>
      <c r="B70" s="18">
        <f>B19</f>
        <v>1988</v>
      </c>
      <c r="C70" s="93">
        <f>C19</f>
        <v>1096130</v>
      </c>
      <c r="D70" s="35">
        <f t="shared" si="0"/>
        <v>0.83684207880391526</v>
      </c>
      <c r="E70" s="12">
        <f>E19</f>
        <v>714518409.08783996</v>
      </c>
      <c r="F70" s="32">
        <f>F19</f>
        <v>118.5</v>
      </c>
      <c r="G70" s="34">
        <f t="shared" si="1"/>
        <v>1.3987854251012144</v>
      </c>
      <c r="H70" s="12">
        <f>H19</f>
        <v>1713979614.5358195</v>
      </c>
      <c r="I70" s="12">
        <f>I19</f>
        <v>1572882967</v>
      </c>
    </row>
    <row r="71" spans="1:9" x14ac:dyDescent="0.25">
      <c r="A71" t="s">
        <v>94</v>
      </c>
      <c r="B71" s="18">
        <f>B21</f>
        <v>1990</v>
      </c>
      <c r="C71" s="93">
        <f>C21</f>
        <v>1236130</v>
      </c>
      <c r="D71" s="35">
        <f t="shared" si="0"/>
        <v>1.0714473637906852</v>
      </c>
      <c r="E71" s="12">
        <f>E21</f>
        <v>805780121.57019997</v>
      </c>
      <c r="F71" s="32">
        <f>F21</f>
        <v>130.4</v>
      </c>
      <c r="G71" s="34">
        <f t="shared" si="1"/>
        <v>1.6396761133603239</v>
      </c>
      <c r="H71" s="12">
        <f>H21</f>
        <v>2127001671.3064256</v>
      </c>
      <c r="I71" s="12">
        <f>I21</f>
        <v>1996582365</v>
      </c>
    </row>
    <row r="72" spans="1:9" x14ac:dyDescent="0.25">
      <c r="A72" t="s">
        <v>95</v>
      </c>
      <c r="B72" s="18">
        <f>B23</f>
        <v>1992</v>
      </c>
      <c r="C72" s="93">
        <f>C23</f>
        <v>1371919</v>
      </c>
      <c r="D72" s="35">
        <f t="shared" si="0"/>
        <v>1.2989960569554602</v>
      </c>
      <c r="E72" s="12">
        <f>E23</f>
        <v>894295541.52399993</v>
      </c>
      <c r="F72" s="32">
        <f>F23</f>
        <v>140.5</v>
      </c>
      <c r="G72" s="34">
        <f t="shared" si="1"/>
        <v>1.8441295546558705</v>
      </c>
      <c r="H72" s="12">
        <f>H23</f>
        <v>2543492778.5146537</v>
      </c>
      <c r="I72" s="12">
        <f>I23</f>
        <v>2126703943</v>
      </c>
    </row>
    <row r="73" spans="1:9" x14ac:dyDescent="0.25">
      <c r="A73" t="s">
        <v>96</v>
      </c>
      <c r="B73" s="18">
        <f>B25</f>
        <v>1994</v>
      </c>
      <c r="C73" s="93">
        <f>C25</f>
        <v>1525863</v>
      </c>
      <c r="D73" s="35">
        <f t="shared" si="0"/>
        <v>1.5569680283269125</v>
      </c>
      <c r="E73" s="12">
        <f>E25</f>
        <v>994644136.93371987</v>
      </c>
      <c r="F73" s="32">
        <f>F25</f>
        <v>148.4</v>
      </c>
      <c r="G73" s="34">
        <f t="shared" si="1"/>
        <v>2.0040485829959516</v>
      </c>
      <c r="H73" s="12">
        <f>H25</f>
        <v>2987960719.5557413</v>
      </c>
      <c r="I73" s="12">
        <f>I25</f>
        <v>2492715422</v>
      </c>
    </row>
    <row r="74" spans="1:9" x14ac:dyDescent="0.25">
      <c r="A74" t="s">
        <v>97</v>
      </c>
      <c r="B74" s="18">
        <f>B27</f>
        <v>1996</v>
      </c>
      <c r="C74" s="93">
        <f>C27</f>
        <v>1696405</v>
      </c>
      <c r="D74" s="35">
        <f t="shared" si="0"/>
        <v>1.8427541319855818</v>
      </c>
      <c r="E74" s="12">
        <f>E27</f>
        <v>1105810635.349</v>
      </c>
      <c r="F74" s="32">
        <f>F27</f>
        <v>157</v>
      </c>
      <c r="G74" s="34">
        <f t="shared" si="1"/>
        <v>2.1781376518218623</v>
      </c>
      <c r="H74" s="12">
        <f>H27</f>
        <v>3514421012.6280708</v>
      </c>
      <c r="I74" s="12">
        <f>I27</f>
        <v>2953659473</v>
      </c>
    </row>
    <row r="75" spans="1:9" x14ac:dyDescent="0.25">
      <c r="A75" t="s">
        <v>98</v>
      </c>
      <c r="B75" s="18">
        <f>B29</f>
        <v>1998</v>
      </c>
      <c r="C75" s="93">
        <f>C29</f>
        <v>1870881</v>
      </c>
      <c r="D75" s="35">
        <f t="shared" si="0"/>
        <v>2.1351326441523795</v>
      </c>
      <c r="E75" s="12">
        <f>E29</f>
        <v>1219544489.38588</v>
      </c>
      <c r="F75" s="32">
        <f>F29</f>
        <v>163.19999999999999</v>
      </c>
      <c r="G75" s="34">
        <f t="shared" si="1"/>
        <v>2.3036437246963559</v>
      </c>
      <c r="H75" s="12">
        <f>H29</f>
        <v>4028935956.9147687</v>
      </c>
      <c r="I75" s="12">
        <f>I29</f>
        <v>3206385429</v>
      </c>
    </row>
    <row r="76" spans="1:9" x14ac:dyDescent="0.25">
      <c r="A76" t="s">
        <v>99</v>
      </c>
      <c r="B76" s="18">
        <f>B31</f>
        <v>2000</v>
      </c>
      <c r="C76" s="93">
        <f>C31</f>
        <v>2066831</v>
      </c>
      <c r="D76" s="35">
        <f t="shared" si="0"/>
        <v>2.4634962555320765</v>
      </c>
      <c r="E76" s="12">
        <f>E31</f>
        <v>1347278211.4259999</v>
      </c>
      <c r="F76" s="32">
        <f>F31</f>
        <v>172.8</v>
      </c>
      <c r="G76" s="34">
        <f t="shared" si="1"/>
        <v>2.4979757085020244</v>
      </c>
      <c r="H76" s="12">
        <f>H31</f>
        <v>4712752238.0039196</v>
      </c>
      <c r="I76" s="12">
        <f>I31</f>
        <v>3796284440</v>
      </c>
    </row>
    <row r="77" spans="1:9" x14ac:dyDescent="0.25">
      <c r="A77" t="s">
        <v>100</v>
      </c>
      <c r="B77" s="18">
        <f>B33</f>
        <v>2002</v>
      </c>
      <c r="C77" s="93">
        <f>C33</f>
        <v>2206022.0767424977</v>
      </c>
      <c r="D77" s="35">
        <f t="shared" si="0"/>
        <v>2.6967459857234268</v>
      </c>
      <c r="E77" s="12">
        <f>E33</f>
        <v>1438010893.053</v>
      </c>
      <c r="F77" s="32">
        <f>F33</f>
        <v>180.1</v>
      </c>
      <c r="G77" s="34">
        <f t="shared" si="1"/>
        <v>2.6457489878542511</v>
      </c>
      <c r="H77" s="12">
        <f>H33</f>
        <v>5242628213.3479748</v>
      </c>
      <c r="I77" s="12">
        <f>I33</f>
        <v>4834867448</v>
      </c>
    </row>
    <row r="78" spans="1:9" x14ac:dyDescent="0.25">
      <c r="A78" t="s">
        <v>101</v>
      </c>
      <c r="B78" s="18">
        <f>B35</f>
        <v>2004</v>
      </c>
      <c r="C78" s="93">
        <f>C35</f>
        <v>2410768</v>
      </c>
      <c r="D78" s="35">
        <f t="shared" si="0"/>
        <v>3.0398493834070384</v>
      </c>
      <c r="E78" s="12">
        <f>E35</f>
        <v>1571474486.0485997</v>
      </c>
      <c r="F78" s="32">
        <f>F35</f>
        <v>189.4</v>
      </c>
      <c r="G78" s="34">
        <f t="shared" si="1"/>
        <v>2.834008097165992</v>
      </c>
      <c r="H78" s="12">
        <f>H35</f>
        <v>6025048894.2551918</v>
      </c>
      <c r="I78" s="12">
        <f>I35</f>
        <v>5797914444</v>
      </c>
    </row>
    <row r="79" spans="1:9" x14ac:dyDescent="0.25">
      <c r="A79" t="s">
        <v>102</v>
      </c>
      <c r="B79" s="18">
        <f>B37</f>
        <v>2006</v>
      </c>
      <c r="C79" s="93">
        <f>C37</f>
        <v>2623050</v>
      </c>
      <c r="D79" s="35">
        <f t="shared" si="0"/>
        <v>3.3955813770324776</v>
      </c>
      <c r="E79" s="12">
        <f>E37</f>
        <v>1709851064.12008</v>
      </c>
      <c r="F79" s="32">
        <f>F37</f>
        <v>203.5</v>
      </c>
      <c r="G79" s="34">
        <f t="shared" si="1"/>
        <v>3.119433198380567</v>
      </c>
      <c r="H79" s="12">
        <f>H37</f>
        <v>7043611769.0681801</v>
      </c>
      <c r="I79" s="12">
        <f>I37</f>
        <v>6802121408</v>
      </c>
    </row>
    <row r="80" spans="1:9" x14ac:dyDescent="0.25">
      <c r="A80" t="s">
        <v>103</v>
      </c>
      <c r="B80" s="18">
        <f>B39</f>
        <v>2008</v>
      </c>
      <c r="C80" s="93">
        <f>C39</f>
        <v>2738733</v>
      </c>
      <c r="D80" s="35">
        <f t="shared" si="0"/>
        <v>3.5894373997690812</v>
      </c>
      <c r="E80" s="12">
        <f>E39</f>
        <v>1785261300.6054399</v>
      </c>
      <c r="F80" s="32">
        <f>F39</f>
        <v>219.964</v>
      </c>
      <c r="G80" s="34">
        <f t="shared" si="1"/>
        <v>3.4527125506072873</v>
      </c>
      <c r="H80" s="12">
        <f>H39</f>
        <v>7949250845.8188477</v>
      </c>
      <c r="I80" s="12">
        <f>I39</f>
        <v>6548441906</v>
      </c>
    </row>
    <row r="81" spans="1:9" x14ac:dyDescent="0.25">
      <c r="A81" t="s">
        <v>104</v>
      </c>
      <c r="B81" s="18">
        <f>B41</f>
        <v>2010</v>
      </c>
      <c r="C81" s="93">
        <f>C41</f>
        <v>2724634</v>
      </c>
      <c r="D81" s="35">
        <f t="shared" si="0"/>
        <v>3.5658109718188782</v>
      </c>
      <c r="E81" s="12">
        <f>E41</f>
        <v>1776069389.4935601</v>
      </c>
      <c r="F81" s="32">
        <f>F41</f>
        <v>218.011</v>
      </c>
      <c r="G81" s="34">
        <f t="shared" si="1"/>
        <v>3.4131781376518218</v>
      </c>
      <c r="H81" s="12">
        <f>H41</f>
        <v>7838113908.3251905</v>
      </c>
      <c r="I81" s="12">
        <f>I41</f>
        <v>6204610073</v>
      </c>
    </row>
    <row r="82" spans="1:9" x14ac:dyDescent="0.25">
      <c r="A82" t="s">
        <v>105</v>
      </c>
      <c r="B82" s="18">
        <f>B43</f>
        <v>2012</v>
      </c>
      <c r="C82" s="93">
        <f>C43</f>
        <v>2750217</v>
      </c>
      <c r="D82" s="35">
        <f t="shared" si="0"/>
        <v>3.608681736146139</v>
      </c>
      <c r="E82" s="12">
        <f>E43</f>
        <v>1792745531.2356799</v>
      </c>
      <c r="F82" s="32">
        <f>F43</f>
        <v>229.10400000000001</v>
      </c>
      <c r="G82" s="34">
        <f t="shared" si="1"/>
        <v>3.6377327935222676</v>
      </c>
      <c r="H82" s="12">
        <f>H43</f>
        <v>8314269732.5776482</v>
      </c>
      <c r="I82" s="12">
        <f>I43</f>
        <v>6596067221</v>
      </c>
    </row>
    <row r="83" spans="1:9" x14ac:dyDescent="0.25">
      <c r="A83" t="s">
        <v>106</v>
      </c>
      <c r="B83" s="18">
        <f>B45</f>
        <v>2014</v>
      </c>
      <c r="C83" s="93">
        <f>C45</f>
        <v>2843301</v>
      </c>
      <c r="D83" s="35">
        <f t="shared" si="0"/>
        <v>3.7646674386297709</v>
      </c>
      <c r="E83" s="12">
        <f>E45</f>
        <v>1853424592.3589203</v>
      </c>
      <c r="F83" s="32">
        <f>F45</f>
        <v>238.25</v>
      </c>
      <c r="G83" s="34">
        <f t="shared" si="1"/>
        <v>3.8228744939271255</v>
      </c>
      <c r="H83" s="12">
        <f>H45</f>
        <v>8938825863.7500668</v>
      </c>
      <c r="I83" s="12">
        <f>I45</f>
        <v>7296769113</v>
      </c>
    </row>
    <row r="84" spans="1:9" x14ac:dyDescent="0.25">
      <c r="A84" t="s">
        <v>107</v>
      </c>
      <c r="B84" s="18">
        <f>B47</f>
        <v>2016</v>
      </c>
      <c r="C84" s="93">
        <f>C47</f>
        <v>2953373</v>
      </c>
      <c r="D84" s="35">
        <f t="shared" si="0"/>
        <v>3.9491208166945122</v>
      </c>
      <c r="E84" s="12">
        <f>E47</f>
        <v>1925174402.1171203</v>
      </c>
      <c r="F84" s="32">
        <f>F47</f>
        <v>240.62799999999999</v>
      </c>
      <c r="G84" s="34">
        <f t="shared" si="1"/>
        <v>3.8710121457489874</v>
      </c>
      <c r="H84" s="12">
        <f>H47</f>
        <v>9377543764.4565144</v>
      </c>
      <c r="I84" s="12">
        <f>I47</f>
        <v>8045473776</v>
      </c>
    </row>
    <row r="85" spans="1:9" x14ac:dyDescent="0.25">
      <c r="A85" t="s">
        <v>108</v>
      </c>
      <c r="B85" s="18">
        <f>B49</f>
        <v>2018</v>
      </c>
      <c r="C85" s="12">
        <f>C49</f>
        <v>0</v>
      </c>
      <c r="D85" s="35">
        <f t="shared" si="0"/>
        <v>-1</v>
      </c>
      <c r="E85" s="12">
        <f>E49</f>
        <v>0</v>
      </c>
      <c r="F85" s="32">
        <f>F49</f>
        <v>0</v>
      </c>
      <c r="G85" s="34">
        <f t="shared" si="1"/>
        <v>-1</v>
      </c>
      <c r="H85" s="12">
        <f>H49</f>
        <v>0</v>
      </c>
    </row>
    <row r="86" spans="1:9" x14ac:dyDescent="0.25">
      <c r="A86" t="s">
        <v>109</v>
      </c>
      <c r="B86" s="18">
        <f>B51</f>
        <v>2020</v>
      </c>
      <c r="C86" s="12">
        <f>C51</f>
        <v>0</v>
      </c>
      <c r="D86" s="35">
        <f t="shared" si="0"/>
        <v>-1</v>
      </c>
      <c r="E86" s="12">
        <f>E51</f>
        <v>0</v>
      </c>
      <c r="F86" s="32">
        <f>F51</f>
        <v>0</v>
      </c>
      <c r="G86" s="34">
        <f t="shared" si="1"/>
        <v>-1</v>
      </c>
      <c r="H86" s="12">
        <f>H51</f>
        <v>0</v>
      </c>
    </row>
    <row r="87" spans="1:9" x14ac:dyDescent="0.25">
      <c r="A87" t="s">
        <v>110</v>
      </c>
      <c r="B87" s="18">
        <f>B53</f>
        <v>2022</v>
      </c>
      <c r="C87" s="12">
        <f>C53</f>
        <v>0</v>
      </c>
      <c r="D87" s="35">
        <f t="shared" si="0"/>
        <v>-1</v>
      </c>
      <c r="E87" s="12">
        <f>E53</f>
        <v>0</v>
      </c>
      <c r="F87" s="32">
        <f>F53</f>
        <v>0</v>
      </c>
      <c r="G87" s="34">
        <f t="shared" si="1"/>
        <v>-1</v>
      </c>
      <c r="H87" s="12">
        <f>H53</f>
        <v>0</v>
      </c>
    </row>
    <row r="88" spans="1:9" x14ac:dyDescent="0.25">
      <c r="A88" t="s">
        <v>111</v>
      </c>
      <c r="B88" s="18">
        <f>B55</f>
        <v>2024</v>
      </c>
      <c r="C88" s="12">
        <f>C55</f>
        <v>0</v>
      </c>
      <c r="D88" s="35">
        <f t="shared" si="0"/>
        <v>-1</v>
      </c>
      <c r="E88" s="12">
        <f>E55</f>
        <v>0</v>
      </c>
      <c r="F88" s="32">
        <f>F55</f>
        <v>0</v>
      </c>
      <c r="G88" s="34">
        <f t="shared" si="1"/>
        <v>-1</v>
      </c>
      <c r="H88" s="12">
        <f>H55</f>
        <v>0</v>
      </c>
    </row>
    <row r="89" spans="1:9" x14ac:dyDescent="0.25">
      <c r="A89" t="s">
        <v>112</v>
      </c>
      <c r="B89" s="18">
        <f>B57</f>
        <v>2026</v>
      </c>
      <c r="C89" s="12">
        <f>C57</f>
        <v>0</v>
      </c>
      <c r="D89" s="35">
        <f t="shared" si="0"/>
        <v>-1</v>
      </c>
      <c r="E89" s="12">
        <f>E57</f>
        <v>0</v>
      </c>
      <c r="F89" s="32">
        <f>F57</f>
        <v>0</v>
      </c>
      <c r="G89" s="34">
        <f t="shared" si="1"/>
        <v>-1</v>
      </c>
      <c r="H89" s="12">
        <f>H57</f>
        <v>0</v>
      </c>
    </row>
  </sheetData>
  <phoneticPr fontId="0" type="noConversion"/>
  <pageMargins left="0.75" right="0.75" top="1" bottom="1" header="0.5" footer="0.5"/>
  <pageSetup scale="53" fitToHeight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M33" sqref="M33"/>
    </sheetView>
  </sheetViews>
  <sheetFormatPr defaultRowHeight="13.2" x14ac:dyDescent="0.25"/>
  <sheetData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Analysis</vt:lpstr>
      <vt:lpstr>Population</vt:lpstr>
      <vt:lpstr>CPI</vt:lpstr>
      <vt:lpstr>Expenditures</vt:lpstr>
      <vt:lpstr>Limit table (2015-2017)</vt:lpstr>
      <vt:lpstr>Graph</vt:lpstr>
      <vt:lpstr>Sheet1</vt:lpstr>
      <vt:lpstr>'Limit table (2015-2017)'!Print_Area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E. Murphy</dc:creator>
  <cp:lastModifiedBy>Robert</cp:lastModifiedBy>
  <cp:lastPrinted>2017-01-11T22:41:32Z</cp:lastPrinted>
  <dcterms:created xsi:type="dcterms:W3CDTF">2006-11-30T21:03:38Z</dcterms:created>
  <dcterms:modified xsi:type="dcterms:W3CDTF">2021-01-20T01:59:22Z</dcterms:modified>
</cp:coreProperties>
</file>